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4/Expte.2024-164-00011, cafetería-restaurante en Valencia JS/"/>
    </mc:Choice>
  </mc:AlternateContent>
  <xr:revisionPtr revIDLastSave="0" documentId="8_{A1E9A7DB-F0A4-497D-B45C-1243E050882F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ANEJO 1.D" sheetId="26" r:id="rId1"/>
  </sheets>
  <definedNames>
    <definedName name="_xlnm.Print_Area" localSheetId="0">'ANEJO 1.D'!$B$1:$Y$42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6" l="1"/>
  <c r="E30" i="26"/>
  <c r="H32" i="26"/>
  <c r="I32" i="26"/>
  <c r="F32" i="26"/>
  <c r="AB40" i="26"/>
  <c r="D37" i="26"/>
  <c r="D28" i="26"/>
  <c r="D27" i="26"/>
  <c r="D26" i="26"/>
  <c r="D25" i="26"/>
  <c r="D24" i="26"/>
  <c r="D23" i="26"/>
  <c r="D29" i="26" s="1"/>
  <c r="D22" i="26"/>
  <c r="D21" i="26"/>
  <c r="E21" i="26"/>
  <c r="D20" i="26"/>
  <c r="E20" i="26" s="1"/>
  <c r="D18" i="26"/>
  <c r="E18" i="26"/>
  <c r="J17" i="26"/>
  <c r="J19" i="26"/>
  <c r="Y39" i="26"/>
  <c r="X34" i="26"/>
  <c r="H17" i="26"/>
  <c r="I17" i="26"/>
  <c r="W39" i="26"/>
  <c r="V33" i="26"/>
  <c r="U39" i="26"/>
  <c r="T34" i="26"/>
  <c r="S39" i="26"/>
  <c r="R34" i="26"/>
  <c r="O39" i="26"/>
  <c r="N34" i="26"/>
  <c r="M39" i="26"/>
  <c r="L34" i="26"/>
  <c r="AB22" i="26"/>
  <c r="F19" i="26"/>
  <c r="G19" i="26"/>
  <c r="F29" i="26"/>
  <c r="F31" i="26" s="1"/>
  <c r="G29" i="26"/>
  <c r="G37" i="26"/>
  <c r="G30" i="26"/>
  <c r="G21" i="26"/>
  <c r="G22" i="26"/>
  <c r="G23" i="26"/>
  <c r="G24" i="26"/>
  <c r="G25" i="26"/>
  <c r="G26" i="26"/>
  <c r="G27" i="26"/>
  <c r="G28" i="26"/>
  <c r="Q39" i="26"/>
  <c r="P34" i="26"/>
  <c r="K39" i="26"/>
  <c r="J34" i="26"/>
  <c r="I39" i="26"/>
  <c r="H33" i="26"/>
  <c r="G39" i="26"/>
  <c r="F34" i="26"/>
  <c r="F33" i="26"/>
  <c r="D33" i="26"/>
  <c r="E33" i="26"/>
  <c r="G18" i="26"/>
  <c r="G20" i="26"/>
  <c r="I27" i="26"/>
  <c r="H29" i="26"/>
  <c r="I29" i="26"/>
  <c r="H19" i="26"/>
  <c r="I19" i="26"/>
  <c r="I20" i="26"/>
  <c r="I37" i="26"/>
  <c r="I23" i="26"/>
  <c r="I24" i="26"/>
  <c r="I28" i="26"/>
  <c r="I30" i="26"/>
  <c r="I25" i="26"/>
  <c r="I21" i="26"/>
  <c r="I26" i="26"/>
  <c r="I18" i="26"/>
  <c r="I22" i="26"/>
  <c r="AB23" i="26"/>
  <c r="J32" i="26"/>
  <c r="AB24" i="26"/>
  <c r="L32" i="26"/>
  <c r="AB25" i="26"/>
  <c r="N32" i="26"/>
  <c r="AB26" i="26"/>
  <c r="P32" i="26"/>
  <c r="H31" i="26"/>
  <c r="I31" i="26"/>
  <c r="K30" i="26"/>
  <c r="K23" i="26"/>
  <c r="K28" i="26"/>
  <c r="K17" i="26"/>
  <c r="K20" i="26"/>
  <c r="K19" i="26"/>
  <c r="K24" i="26"/>
  <c r="K22" i="26"/>
  <c r="J29" i="26"/>
  <c r="K29" i="26"/>
  <c r="K21" i="26"/>
  <c r="K27" i="26"/>
  <c r="K18" i="26"/>
  <c r="L17" i="26"/>
  <c r="K26" i="26"/>
  <c r="K37" i="26"/>
  <c r="K25" i="26"/>
  <c r="M37" i="26"/>
  <c r="M25" i="26"/>
  <c r="M18" i="26"/>
  <c r="M17" i="26"/>
  <c r="M26" i="26"/>
  <c r="M21" i="26"/>
  <c r="L19" i="26"/>
  <c r="M28" i="26"/>
  <c r="M20" i="26"/>
  <c r="M27" i="26"/>
  <c r="M23" i="26"/>
  <c r="N17" i="26"/>
  <c r="M22" i="26"/>
  <c r="L29" i="26"/>
  <c r="M29" i="26"/>
  <c r="M30" i="26"/>
  <c r="M24" i="26"/>
  <c r="J31" i="26"/>
  <c r="K31" i="26"/>
  <c r="O28" i="26"/>
  <c r="O23" i="26"/>
  <c r="O20" i="26"/>
  <c r="O24" i="26"/>
  <c r="P17" i="26"/>
  <c r="O27" i="26"/>
  <c r="O25" i="26"/>
  <c r="O17" i="26"/>
  <c r="O26" i="26"/>
  <c r="N19" i="26"/>
  <c r="N29" i="26"/>
  <c r="O29" i="26"/>
  <c r="O21" i="26"/>
  <c r="O30" i="26"/>
  <c r="O18" i="26"/>
  <c r="O22" i="26"/>
  <c r="O37" i="26"/>
  <c r="M19" i="26"/>
  <c r="L31" i="26"/>
  <c r="N31" i="26"/>
  <c r="O19" i="26"/>
  <c r="M31" i="26"/>
  <c r="Q30" i="26"/>
  <c r="Q21" i="26"/>
  <c r="Q28" i="26"/>
  <c r="Q20" i="26"/>
  <c r="Q18" i="26"/>
  <c r="Q24" i="26"/>
  <c r="P19" i="26"/>
  <c r="Q23" i="26"/>
  <c r="P29" i="26"/>
  <c r="Q29" i="26"/>
  <c r="Q37" i="26"/>
  <c r="Q22" i="26"/>
  <c r="Q27" i="26"/>
  <c r="Q26" i="26"/>
  <c r="Q17" i="26"/>
  <c r="Q25" i="26"/>
  <c r="R17" i="26"/>
  <c r="Q19" i="26"/>
  <c r="P31" i="26"/>
  <c r="S30" i="26"/>
  <c r="R29" i="26"/>
  <c r="S29" i="26"/>
  <c r="S24" i="26"/>
  <c r="S26" i="26"/>
  <c r="S27" i="26"/>
  <c r="S28" i="26"/>
  <c r="S37" i="26"/>
  <c r="S21" i="26"/>
  <c r="R19" i="26"/>
  <c r="S18" i="26"/>
  <c r="S25" i="26"/>
  <c r="S22" i="26"/>
  <c r="S23" i="26"/>
  <c r="T17" i="26"/>
  <c r="S20" i="26"/>
  <c r="S17" i="26"/>
  <c r="O31" i="26"/>
  <c r="Q31" i="26"/>
  <c r="S19" i="26"/>
  <c r="R31" i="26"/>
  <c r="T29" i="26"/>
  <c r="U29" i="26"/>
  <c r="U20" i="26"/>
  <c r="U22" i="26"/>
  <c r="U30" i="26"/>
  <c r="U24" i="26"/>
  <c r="U25" i="26"/>
  <c r="U27" i="26"/>
  <c r="T19" i="26"/>
  <c r="U37" i="26"/>
  <c r="U17" i="26"/>
  <c r="U28" i="26"/>
  <c r="U21" i="26"/>
  <c r="U26" i="26"/>
  <c r="V17" i="26"/>
  <c r="U18" i="26"/>
  <c r="U23" i="26"/>
  <c r="W37" i="26"/>
  <c r="V29" i="26"/>
  <c r="W29" i="26"/>
  <c r="W25" i="26"/>
  <c r="W24" i="26"/>
  <c r="W23" i="26"/>
  <c r="W27" i="26"/>
  <c r="W20" i="26"/>
  <c r="W26" i="26"/>
  <c r="W30" i="26"/>
  <c r="W28" i="26"/>
  <c r="W21" i="26"/>
  <c r="W17" i="26"/>
  <c r="W22" i="26"/>
  <c r="X17" i="26"/>
  <c r="D17" i="26"/>
  <c r="V19" i="26"/>
  <c r="W18" i="26"/>
  <c r="U19" i="26"/>
  <c r="T31" i="26"/>
  <c r="S31" i="26"/>
  <c r="E27" i="26"/>
  <c r="E26" i="26"/>
  <c r="E25" i="26"/>
  <c r="E28" i="26"/>
  <c r="E24" i="26"/>
  <c r="E37" i="26"/>
  <c r="U31" i="26"/>
  <c r="V31" i="26"/>
  <c r="W19" i="26"/>
  <c r="Y20" i="26"/>
  <c r="Y24" i="26"/>
  <c r="Y22" i="26"/>
  <c r="Y28" i="26"/>
  <c r="Y26" i="26"/>
  <c r="X19" i="26"/>
  <c r="Y23" i="26"/>
  <c r="Y18" i="26"/>
  <c r="Y27" i="26"/>
  <c r="Y21" i="26"/>
  <c r="Y37" i="26"/>
  <c r="Y30" i="26"/>
  <c r="Y25" i="26"/>
  <c r="Y17" i="26"/>
  <c r="X29" i="26"/>
  <c r="Y29" i="26"/>
  <c r="Y19" i="26"/>
  <c r="X31" i="26"/>
  <c r="W31" i="26"/>
  <c r="Y31" i="26"/>
  <c r="E22" i="26"/>
  <c r="N33" i="26"/>
  <c r="L33" i="26"/>
  <c r="X33" i="26"/>
  <c r="R33" i="26"/>
  <c r="V34" i="26"/>
  <c r="T33" i="26"/>
  <c r="P33" i="26"/>
  <c r="J33" i="26"/>
  <c r="H34" i="26"/>
  <c r="D19" i="26"/>
  <c r="E19" i="26"/>
  <c r="D34" i="26"/>
  <c r="E34" i="26"/>
  <c r="F35" i="26"/>
  <c r="L35" i="26"/>
  <c r="M32" i="26"/>
  <c r="J35" i="26"/>
  <c r="K32" i="26"/>
  <c r="G35" i="26"/>
  <c r="P35" i="26"/>
  <c r="Q32" i="26"/>
  <c r="O32" i="26"/>
  <c r="N35" i="26"/>
  <c r="H35" i="26"/>
  <c r="G32" i="26"/>
  <c r="AB27" i="26"/>
  <c r="R32" i="26"/>
  <c r="AB28" i="26"/>
  <c r="Q35" i="26"/>
  <c r="P36" i="26"/>
  <c r="M35" i="26"/>
  <c r="L36" i="26"/>
  <c r="I35" i="26"/>
  <c r="H36" i="26"/>
  <c r="N36" i="26"/>
  <c r="O35" i="26"/>
  <c r="K35" i="26"/>
  <c r="J36" i="26"/>
  <c r="J38" i="26"/>
  <c r="K38" i="26"/>
  <c r="K36" i="26"/>
  <c r="M36" i="26"/>
  <c r="L38" i="26"/>
  <c r="M38" i="26"/>
  <c r="P38" i="26"/>
  <c r="Q38" i="26"/>
  <c r="Q36" i="26"/>
  <c r="I36" i="26"/>
  <c r="H38" i="26"/>
  <c r="I38" i="26"/>
  <c r="AB29" i="26"/>
  <c r="T32" i="26"/>
  <c r="O36" i="26"/>
  <c r="N38" i="26"/>
  <c r="O38" i="26"/>
  <c r="R35" i="26"/>
  <c r="S32" i="26"/>
  <c r="AB30" i="26"/>
  <c r="X32" i="26"/>
  <c r="V32" i="26"/>
  <c r="AB31" i="26"/>
  <c r="T35" i="26"/>
  <c r="U32" i="26"/>
  <c r="R36" i="26"/>
  <c r="S35" i="26"/>
  <c r="S36" i="26"/>
  <c r="R38" i="26"/>
  <c r="S38" i="26"/>
  <c r="U35" i="26"/>
  <c r="T36" i="26"/>
  <c r="Y32" i="26"/>
  <c r="X35" i="26"/>
  <c r="V35" i="26"/>
  <c r="W32" i="26"/>
  <c r="D32" i="26"/>
  <c r="E32" i="26"/>
  <c r="T38" i="26"/>
  <c r="U38" i="26"/>
  <c r="U36" i="26"/>
  <c r="W35" i="26"/>
  <c r="V36" i="26"/>
  <c r="X36" i="26"/>
  <c r="Y35" i="26"/>
  <c r="D35" i="26"/>
  <c r="E35" i="26"/>
  <c r="Y36" i="26"/>
  <c r="X38" i="26"/>
  <c r="Y38" i="26"/>
  <c r="W36" i="26"/>
  <c r="V38" i="26"/>
  <c r="W38" i="26"/>
  <c r="G31" i="26" l="1"/>
  <c r="F36" i="26"/>
  <c r="G36" i="26" s="1"/>
  <c r="D31" i="26"/>
  <c r="E29" i="26"/>
  <c r="E23" i="26"/>
  <c r="F38" i="26" l="1"/>
  <c r="G38" i="26" s="1"/>
  <c r="E31" i="26"/>
  <c r="D36" i="26"/>
  <c r="E36" i="26" l="1"/>
  <c r="D38" i="26"/>
  <c r="E38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AB2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AC2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<sst xmlns="http://schemas.openxmlformats.org/spreadsheetml/2006/main" count="50" uniqueCount="50">
  <si>
    <t>EMPRESA</t>
  </si>
  <si>
    <t>CUENTA DE EXPLOTACIÓN PREVISTA</t>
  </si>
  <si>
    <t>(COMPLETAR SOLO CELDAS CON COLOR VERDE)</t>
  </si>
  <si>
    <t>TOTAL CONTRATO</t>
  </si>
  <si>
    <t>AÑOS PREVISTOS DE VIGENCIA DEL CONTRATO</t>
  </si>
  <si>
    <t xml:space="preserve">TOTAL </t>
  </si>
  <si>
    <t>COSTES PERSONAL</t>
  </si>
  <si>
    <t>AMORTIZACIONES</t>
  </si>
  <si>
    <t>GASTOS GENERALES</t>
  </si>
  <si>
    <t>MARGEN DE EXPLOTACIÓN ANTES DE RENTAS</t>
  </si>
  <si>
    <t>Bº ANTES IMPTOS.</t>
  </si>
  <si>
    <t>RENTA VARIABLE</t>
  </si>
  <si>
    <t>Firma y sello:</t>
  </si>
  <si>
    <t>AÑO 1</t>
  </si>
  <si>
    <t>AÑO 2</t>
  </si>
  <si>
    <t>AÑO 3</t>
  </si>
  <si>
    <t>AÑO 4</t>
  </si>
  <si>
    <t>AÑO 5</t>
  </si>
  <si>
    <r>
      <t>%</t>
    </r>
    <r>
      <rPr>
        <b/>
        <sz val="12"/>
        <rFont val="Adif Fago Co Regular"/>
      </rPr>
      <t xml:space="preserve"> s/ventas</t>
    </r>
  </si>
  <si>
    <t>MARGEN DE EXPLOTACION</t>
  </si>
  <si>
    <t>COSTES MATERIA PRIMA</t>
  </si>
  <si>
    <t>MARGEN BRUTO</t>
  </si>
  <si>
    <t>COMISIONES T. BANCARIAS</t>
  </si>
  <si>
    <t>TASAS Y TRIBUTOS</t>
  </si>
  <si>
    <t>MNTO. Y SUMINISTROS</t>
  </si>
  <si>
    <t>PUBLICIDAD Y PROMOCIÓN</t>
  </si>
  <si>
    <t>EXTRUC. Y ADMON.</t>
  </si>
  <si>
    <t>TOTAL GASTOS GENERALES</t>
  </si>
  <si>
    <r>
      <t>TOTAL RENTA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</si>
  <si>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COMUNES</t>
  </si>
  <si>
    <t>RENTA MINIMA GARANTIZADA</t>
  </si>
  <si>
    <t>ESTE MODELO SE CUMPLIMENTARÁ Y SE INCLUIRÁ EN EL SOBRE Nº 3 DE LA LICITACIÓN</t>
  </si>
  <si>
    <t xml:space="preserve">VENTAS (sin IVA)   </t>
  </si>
  <si>
    <t>OBSERVACIONES</t>
  </si>
  <si>
    <t>OCULTAR ESTAS COLUMNAS</t>
  </si>
  <si>
    <t>RMGA CON % INCREMENTO</t>
  </si>
  <si>
    <t>INCREMENTO ANUAL</t>
  </si>
  <si>
    <t>(*) Descripción de Otros Costes y/o Gastos Extraordinarios:</t>
  </si>
  <si>
    <r>
      <t>OTROS COSTES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</si>
  <si>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EXTRAORDINARIOS  (*)</t>
  </si>
  <si>
    <t>RENTA MÍNIMA GARANTIZADA EXIGIDA EN LICITACIÓN</t>
  </si>
  <si>
    <t>AÑO 6</t>
  </si>
  <si>
    <t>AÑO 7</t>
  </si>
  <si>
    <r>
      <t xml:space="preserve">RENTA ANUAL RESULTANTE SEGÚN PORCENTAJE OFERTADO SOBRE VENTAS PREVISTAS FIJADAS POR ADIF-ALTA VELOCIDAD
</t>
    </r>
    <r>
      <rPr>
        <b/>
        <sz val="12"/>
        <color indexed="10"/>
        <rFont val="Adif Fago No Regular"/>
      </rPr>
      <t>(SOLO A EFECTOS DE VALORACIÓN DE LA OFERTA) (**)</t>
    </r>
  </si>
  <si>
    <t>AÑO 8</t>
  </si>
  <si>
    <t>AÑO 9</t>
  </si>
  <si>
    <t>AÑO 10</t>
  </si>
  <si>
    <t>(**) Figurar el porcentaje de renta variable según lo definido en el punto 5.1 del P.C.P. y su Anejo 1, apartado L.2:
El porcentaje variable ofertado deberá cumplir todas las condiciones siguientes: Ser igual o superior al 15% - Ser el mismo para todos los meses de cada año - Ser igual o mayor al del año anterior - No ser mayor en 2 puntos porcentuales respecto al porcentaje ofrecido en el año anterior - Estar expresado con un solo decimal.</t>
  </si>
  <si>
    <t>MODELO DE CUENTA DE EXPLOTACIÓN PREVISIONAL ESTACIÓN DE VALÈNCIA JOAQUÍN SOROLLA LOCAL 22970 Y ESPACIOS 22971 Y 22972</t>
  </si>
  <si>
    <t>ANEJO 1.D AL P.C.P. Nº EXPEDIENTE 2024-164-00011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</si>
</sst>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0"/>
      <name val="Arial"/>
    </font>
    <font>
      <b/>
      <u/>
      <sz val="12"/>
      <name val="Adif Pc Futura LT Book"/>
    </font>
    <font>
      <sz val="10"/>
      <name val="Adif Pc Futura LT Book"/>
    </font>
    <font>
      <b/>
      <sz val="12"/>
      <name val="Adif Pc Futura LT Book"/>
    </font>
    <font>
      <sz val="12"/>
      <name val="Adif Pc Futura LT Book"/>
    </font>
    <font>
      <b/>
      <sz val="22"/>
      <name val="Adif Fago Co Regular"/>
    </font>
    <font>
      <b/>
      <sz val="16"/>
      <name val="Adif Fago Co Regular"/>
    </font>
    <font>
      <b/>
      <sz val="12"/>
      <name val="Adif Fago Co Regular"/>
    </font>
    <font>
      <b/>
      <u/>
      <sz val="16"/>
      <name val="Adif Fago Co Regular"/>
    </font>
    <font>
      <sz val="12"/>
      <name val="Adif Fago Co Regular"/>
    </font>
    <font>
      <b/>
      <sz val="12"/>
      <name val="Adif Fago No Regular"/>
    </font>
    <font>
      <b/>
      <sz val="16"/>
      <name val="Adif Fago No Regular"/>
    </font>
    <font>
      <b/>
      <sz val="14"/>
      <name val="Adif Fago No Regular"/>
    </font>
    <font>
      <b/>
      <sz val="14"/>
      <name val="Adif Fago Co Regular"/>
    </font>
    <font>
      <b/>
      <sz val="10"/>
      <name val="Adif Pc Futura LT Book"/>
    </font>
    <font>
      <sz val="10"/>
      <name val="Verdana"/>
      <family val="2"/>
    </font>
    <font>
      <b/>
      <sz val="9"/>
      <name val="Adif Fago No Regular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0"/>
      <name val="Adif Fago No Regular"/>
    </font>
    <font>
      <b/>
      <sz val="12"/>
      <color indexed="10"/>
      <name val="Adif Fago No Regular"/>
    </font>
    <font>
      <sz val="14"/>
      <name val="Arial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 wrapText="1"/>
    </xf>
    <xf numFmtId="3" fontId="9" fillId="0" borderId="2" xfId="0" applyNumberFormat="1" applyFont="1" applyBorder="1" applyAlignment="1" applyProtection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center" vertical="center"/>
    </xf>
    <xf numFmtId="164" fontId="9" fillId="2" borderId="3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164" fontId="9" fillId="0" borderId="8" xfId="0" applyNumberFormat="1" applyFont="1" applyFill="1" applyBorder="1" applyAlignment="1" applyProtection="1">
      <alignment horizontal="center" vertical="center"/>
    </xf>
    <xf numFmtId="164" fontId="9" fillId="0" borderId="9" xfId="0" applyNumberFormat="1" applyFont="1" applyBorder="1" applyAlignment="1" applyProtection="1">
      <alignment horizontal="center" vertical="center"/>
    </xf>
    <xf numFmtId="164" fontId="9" fillId="3" borderId="10" xfId="0" applyNumberFormat="1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164" fontId="7" fillId="0" borderId="11" xfId="0" applyNumberFormat="1" applyFont="1" applyFill="1" applyBorder="1" applyAlignment="1" applyProtection="1">
      <alignment horizontal="center"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7" fillId="3" borderId="10" xfId="0" applyNumberFormat="1" applyFont="1" applyFill="1" applyBorder="1" applyAlignment="1" applyProtection="1">
      <alignment horizontal="center" vertical="center"/>
    </xf>
    <xf numFmtId="3" fontId="7" fillId="3" borderId="12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3" fontId="9" fillId="4" borderId="13" xfId="0" applyNumberFormat="1" applyFont="1" applyFill="1" applyBorder="1" applyAlignment="1" applyProtection="1">
      <alignment horizontal="center" vertical="center"/>
      <protection locked="0"/>
    </xf>
    <xf numFmtId="3" fontId="9" fillId="4" borderId="14" xfId="0" applyNumberFormat="1" applyFont="1" applyFill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</xf>
    <xf numFmtId="164" fontId="7" fillId="3" borderId="16" xfId="0" applyNumberFormat="1" applyFont="1" applyFill="1" applyBorder="1" applyAlignment="1" applyProtection="1">
      <alignment horizontal="center" vertical="center"/>
    </xf>
    <xf numFmtId="3" fontId="9" fillId="3" borderId="17" xfId="0" applyNumberFormat="1" applyFont="1" applyFill="1" applyBorder="1" applyAlignment="1" applyProtection="1">
      <alignment horizontal="center" vertical="center"/>
    </xf>
    <xf numFmtId="164" fontId="9" fillId="3" borderId="16" xfId="0" applyNumberFormat="1" applyFont="1" applyFill="1" applyBorder="1" applyAlignment="1" applyProtection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 vertical="center"/>
    </xf>
    <xf numFmtId="164" fontId="9" fillId="0" borderId="9" xfId="0" applyNumberFormat="1" applyFont="1" applyFill="1" applyBorder="1" applyAlignment="1" applyProtection="1">
      <alignment horizontal="center" vertical="center"/>
    </xf>
    <xf numFmtId="3" fontId="9" fillId="4" borderId="18" xfId="0" applyNumberFormat="1" applyFont="1" applyFill="1" applyBorder="1" applyAlignment="1" applyProtection="1">
      <alignment horizontal="center" vertical="center"/>
      <protection locked="0"/>
    </xf>
    <xf numFmtId="164" fontId="7" fillId="3" borderId="3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164" fontId="9" fillId="0" borderId="20" xfId="0" applyNumberFormat="1" applyFont="1" applyBorder="1" applyAlignment="1" applyProtection="1">
      <alignment horizontal="center" vertical="center"/>
    </xf>
    <xf numFmtId="164" fontId="9" fillId="0" borderId="21" xfId="0" applyNumberFormat="1" applyFont="1" applyBorder="1" applyAlignment="1" applyProtection="1">
      <alignment horizontal="center" vertical="center"/>
    </xf>
    <xf numFmtId="164" fontId="9" fillId="0" borderId="22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64" fontId="9" fillId="0" borderId="23" xfId="0" applyNumberFormat="1" applyFont="1" applyFill="1" applyBorder="1" applyAlignment="1" applyProtection="1">
      <alignment horizontal="center" vertical="center"/>
    </xf>
    <xf numFmtId="164" fontId="9" fillId="0" borderId="24" xfId="0" applyNumberFormat="1" applyFont="1" applyBorder="1" applyAlignment="1" applyProtection="1">
      <alignment horizontal="center" vertical="center"/>
    </xf>
    <xf numFmtId="164" fontId="9" fillId="3" borderId="25" xfId="0" applyNumberFormat="1" applyFont="1" applyFill="1" applyBorder="1" applyAlignment="1" applyProtection="1">
      <alignment horizontal="center" vertical="center"/>
    </xf>
    <xf numFmtId="164" fontId="9" fillId="0" borderId="26" xfId="0" applyNumberFormat="1" applyFont="1" applyBorder="1" applyAlignment="1" applyProtection="1">
      <alignment horizontal="center" vertical="center"/>
    </xf>
    <xf numFmtId="164" fontId="9" fillId="0" borderId="27" xfId="0" applyNumberFormat="1" applyFont="1" applyBorder="1" applyAlignment="1" applyProtection="1">
      <alignment horizontal="center" vertical="center"/>
    </xf>
    <xf numFmtId="164" fontId="9" fillId="0" borderId="28" xfId="0" applyNumberFormat="1" applyFont="1" applyBorder="1" applyAlignment="1" applyProtection="1">
      <alignment horizontal="center" vertical="center"/>
    </xf>
    <xf numFmtId="164" fontId="7" fillId="3" borderId="29" xfId="0" applyNumberFormat="1" applyFont="1" applyFill="1" applyBorder="1" applyAlignment="1" applyProtection="1">
      <alignment horizontal="center" vertical="center"/>
    </xf>
    <xf numFmtId="164" fontId="7" fillId="3" borderId="25" xfId="0" applyNumberFormat="1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/>
    </xf>
    <xf numFmtId="164" fontId="9" fillId="0" borderId="30" xfId="0" applyNumberFormat="1" applyFont="1" applyBorder="1" applyAlignment="1" applyProtection="1">
      <alignment horizontal="center" vertical="center" wrapText="1"/>
    </xf>
    <xf numFmtId="164" fontId="9" fillId="2" borderId="29" xfId="0" applyNumberFormat="1" applyFont="1" applyFill="1" applyBorder="1" applyAlignment="1" applyProtection="1">
      <alignment horizontal="center" vertical="center"/>
    </xf>
    <xf numFmtId="164" fontId="9" fillId="3" borderId="31" xfId="0" applyNumberFormat="1" applyFont="1" applyFill="1" applyBorder="1" applyAlignment="1" applyProtection="1">
      <alignment horizontal="center" vertical="center"/>
    </xf>
    <xf numFmtId="164" fontId="9" fillId="0" borderId="32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16" fillId="6" borderId="33" xfId="0" applyFont="1" applyFill="1" applyBorder="1" applyAlignment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/>
      <protection locked="0"/>
    </xf>
    <xf numFmtId="10" fontId="18" fillId="7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3" borderId="34" xfId="0" applyFont="1" applyFill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0" fontId="12" fillId="0" borderId="37" xfId="0" applyFont="1" applyFill="1" applyBorder="1" applyAlignment="1" applyProtection="1">
      <alignment horizontal="left" vertical="center"/>
    </xf>
    <xf numFmtId="0" fontId="2" fillId="0" borderId="38" xfId="0" applyFont="1" applyFill="1" applyBorder="1" applyAlignment="1" applyProtection="1">
      <alignment vertical="center"/>
    </xf>
    <xf numFmtId="10" fontId="21" fillId="0" borderId="0" xfId="0" applyNumberFormat="1" applyFont="1" applyFill="1" applyBorder="1" applyAlignment="1" applyProtection="1">
      <alignment horizontal="center"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0" fontId="10" fillId="5" borderId="39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center" vertical="center" wrapText="1"/>
    </xf>
    <xf numFmtId="164" fontId="7" fillId="0" borderId="9" xfId="0" applyNumberFormat="1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 wrapText="1"/>
    </xf>
    <xf numFmtId="164" fontId="7" fillId="0" borderId="10" xfId="0" applyNumberFormat="1" applyFont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3" xfId="0" applyNumberFormat="1" applyFont="1" applyFill="1" applyBorder="1" applyAlignment="1" applyProtection="1">
      <alignment horizontal="center" vertical="center"/>
    </xf>
    <xf numFmtId="4" fontId="7" fillId="0" borderId="18" xfId="0" applyNumberFormat="1" applyFont="1" applyFill="1" applyBorder="1" applyAlignment="1" applyProtection="1">
      <alignment horizontal="center" vertical="center"/>
    </xf>
    <xf numFmtId="164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7" fillId="0" borderId="42" xfId="0" applyNumberFormat="1" applyFont="1" applyFill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</xf>
    <xf numFmtId="4" fontId="7" fillId="3" borderId="43" xfId="0" applyNumberFormat="1" applyFont="1" applyFill="1" applyBorder="1" applyAlignment="1" applyProtection="1">
      <alignment horizontal="center" vertical="center"/>
    </xf>
    <xf numFmtId="4" fontId="7" fillId="3" borderId="12" xfId="0" applyNumberFormat="1" applyFont="1" applyFill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3" fontId="9" fillId="0" borderId="45" xfId="0" applyNumberFormat="1" applyFont="1" applyFill="1" applyBorder="1" applyAlignment="1" applyProtection="1">
      <alignment horizontal="center" vertical="center" wrapText="1"/>
    </xf>
    <xf numFmtId="3" fontId="9" fillId="0" borderId="46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5" fillId="4" borderId="48" xfId="0" applyFont="1" applyFill="1" applyBorder="1" applyAlignment="1" applyProtection="1">
      <alignment horizontal="center" vertical="center"/>
      <protection locked="0"/>
    </xf>
    <xf numFmtId="0" fontId="7" fillId="4" borderId="47" xfId="0" applyFont="1" applyFill="1" applyBorder="1" applyAlignment="1">
      <alignment horizontal="center" vertical="top"/>
    </xf>
    <xf numFmtId="0" fontId="7" fillId="4" borderId="48" xfId="0" applyFont="1" applyFill="1" applyBorder="1" applyAlignment="1">
      <alignment horizontal="center" vertical="top"/>
    </xf>
    <xf numFmtId="0" fontId="7" fillId="0" borderId="49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center" vertical="center" wrapText="1"/>
    </xf>
    <xf numFmtId="3" fontId="9" fillId="0" borderId="25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7" fillId="0" borderId="52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7" fillId="0" borderId="55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</cellXfs>
  <cellStyles count="1">
    <cellStyle name="Normal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0</xdr:row>
      <xdr:rowOff>88900</xdr:rowOff>
    </xdr:from>
    <xdr:to>
      <xdr:col>2</xdr:col>
      <xdr:colOff>2692400</xdr:colOff>
      <xdr:row>3</xdr:row>
      <xdr:rowOff>177800</xdr:rowOff>
    </xdr:to>
    <xdr:pic>
      <xdr:nvPicPr>
        <xdr:cNvPr id="47252" name="Imagen 2">
          <a:extLst>
            <a:ext uri="{FF2B5EF4-FFF2-40B4-BE49-F238E27FC236}">
              <a16:creationId xmlns:a16="http://schemas.microsoft.com/office/drawing/2014/main" id="{7AFD08FB-131D-632C-5323-AB8DDD931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" y="88900"/>
          <a:ext cx="2679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0"/>
  <sheetViews>
    <sheetView tabSelected="1" topLeftCell="A11" zoomScale="50" zoomScaleNormal="50" zoomScaleSheetLayoutView="40" workbookViewId="0">
      <selection activeCell="K34" sqref="K34"/>
    </sheetView>
  </sheetViews>
  <sheetFormatPr baseColWidth="10" defaultColWidth="11.42578125" defaultRowHeight="12.75"/>
  <cols>
    <col min="1" max="1" width="2.28515625" style="36" customWidth="1"/>
    <col min="2" max="2" width="15.140625" style="36" customWidth="1"/>
    <col min="3" max="3" width="45" style="36" customWidth="1"/>
    <col min="4" max="4" width="17.5703125" style="36" customWidth="1"/>
    <col min="5" max="5" width="14.85546875" style="36" customWidth="1"/>
    <col min="6" max="25" width="14" style="36" customWidth="1"/>
    <col min="26" max="26" width="12.7109375" style="36" customWidth="1"/>
    <col min="27" max="27" width="12.7109375" style="36" hidden="1" customWidth="1"/>
    <col min="28" max="29" width="26.42578125" style="36" hidden="1" customWidth="1"/>
    <col min="30" max="30" width="12.5703125" style="36" customWidth="1"/>
    <col min="31" max="31" width="11.42578125" style="36" customWidth="1"/>
    <col min="32" max="32" width="12.28515625" style="36" bestFit="1" customWidth="1"/>
    <col min="33" max="33" width="11.42578125" style="36" customWidth="1"/>
    <col min="34" max="34" width="12.28515625" style="36" bestFit="1" customWidth="1"/>
    <col min="35" max="16384" width="11.42578125" style="36"/>
  </cols>
  <sheetData>
    <row r="1" spans="1:40" ht="20.25" customHeight="1">
      <c r="A1" s="35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56"/>
      <c r="Q1" s="41"/>
      <c r="R1" s="41"/>
      <c r="S1" s="41"/>
      <c r="T1" s="41"/>
      <c r="U1" s="41"/>
      <c r="V1" s="41"/>
      <c r="W1" s="41"/>
      <c r="X1" s="41"/>
      <c r="Y1" s="41"/>
    </row>
    <row r="2" spans="1:40" ht="20.25" customHeight="1">
      <c r="A2" s="35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56"/>
      <c r="Q2" s="41"/>
      <c r="R2" s="41"/>
      <c r="S2" s="41"/>
      <c r="T2" s="41"/>
      <c r="U2" s="41"/>
      <c r="V2" s="41"/>
      <c r="W2" s="41"/>
      <c r="X2" s="41"/>
      <c r="Y2" s="41"/>
    </row>
    <row r="3" spans="1:40" ht="20.25" customHeight="1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56"/>
      <c r="Q3" s="41"/>
      <c r="R3" s="41"/>
      <c r="S3" s="41"/>
      <c r="T3" s="41"/>
      <c r="U3" s="41"/>
      <c r="V3" s="41"/>
      <c r="W3" s="41"/>
      <c r="X3" s="41"/>
      <c r="Y3" s="41"/>
    </row>
    <row r="4" spans="1:40" ht="20.25" customHeight="1">
      <c r="A4" s="35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56"/>
      <c r="Q4" s="41"/>
      <c r="R4" s="41"/>
      <c r="S4" s="41"/>
      <c r="T4" s="41"/>
      <c r="U4" s="41"/>
      <c r="V4" s="41"/>
      <c r="W4" s="41"/>
      <c r="X4" s="41"/>
      <c r="Y4" s="41"/>
    </row>
    <row r="5" spans="1:40" ht="32.25" customHeight="1">
      <c r="B5" s="41"/>
      <c r="C5" s="121" t="s">
        <v>49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40" ht="32.25" customHeight="1">
      <c r="B6" s="41"/>
      <c r="C6" s="121" t="s">
        <v>48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46"/>
      <c r="AA6" s="46"/>
      <c r="AB6" s="46"/>
      <c r="AC6" s="46"/>
      <c r="AD6" s="46"/>
      <c r="AE6" s="46"/>
      <c r="AF6" s="46"/>
      <c r="AG6" s="46"/>
      <c r="AH6" s="46"/>
      <c r="AI6" s="46"/>
    </row>
    <row r="7" spans="1:40" ht="13.5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40" ht="18.75" customHeight="1">
      <c r="B8" s="41"/>
      <c r="C8" s="124" t="s">
        <v>31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40" ht="13.5" customHeight="1" thickBot="1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40" ht="27" customHeight="1">
      <c r="B10" s="41"/>
      <c r="C10" s="122" t="s">
        <v>0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4" t="s">
        <v>12</v>
      </c>
      <c r="S10" s="114"/>
      <c r="T10" s="114"/>
      <c r="U10" s="114"/>
      <c r="V10" s="114"/>
      <c r="W10" s="114"/>
      <c r="X10" s="114"/>
      <c r="Y10" s="114"/>
      <c r="Z10" s="47"/>
      <c r="AA10" s="47"/>
      <c r="AB10" s="47"/>
      <c r="AC10" s="47"/>
      <c r="AD10" s="125"/>
      <c r="AE10" s="125"/>
      <c r="AF10" s="125"/>
      <c r="AG10" s="125"/>
      <c r="AH10" s="125"/>
      <c r="AI10" s="125"/>
    </row>
    <row r="11" spans="1:40" ht="38.25" customHeight="1" thickBot="1">
      <c r="B11" s="41"/>
      <c r="C11" s="12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5"/>
      <c r="S11" s="115"/>
      <c r="T11" s="115"/>
      <c r="U11" s="115"/>
      <c r="V11" s="115"/>
      <c r="W11" s="115"/>
      <c r="X11" s="115"/>
      <c r="Y11" s="115"/>
      <c r="Z11" s="47"/>
      <c r="AA11" s="47"/>
      <c r="AB11" s="47"/>
      <c r="AC11" s="47"/>
      <c r="AD11" s="125"/>
      <c r="AE11" s="125"/>
      <c r="AF11" s="125"/>
      <c r="AG11" s="125"/>
      <c r="AH11" s="125"/>
      <c r="AI11" s="125"/>
    </row>
    <row r="12" spans="1:40"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40" s="38" customFormat="1" ht="19.5">
      <c r="A13" s="37"/>
      <c r="B13" s="37"/>
      <c r="C13" s="57" t="s">
        <v>1</v>
      </c>
      <c r="D13" s="129" t="s">
        <v>2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  <c r="AK13" s="45"/>
      <c r="AL13" s="45"/>
      <c r="AM13" s="45"/>
      <c r="AN13" s="45"/>
    </row>
    <row r="14" spans="1:40" s="38" customFormat="1" ht="13.5" customHeight="1" thickBot="1">
      <c r="A14" s="37"/>
      <c r="B14" s="37"/>
      <c r="C14" s="37"/>
      <c r="D14" s="39"/>
      <c r="E14" s="58"/>
      <c r="F14" s="39"/>
      <c r="G14" s="59"/>
      <c r="H14" s="39"/>
      <c r="I14" s="58"/>
      <c r="J14" s="58"/>
      <c r="K14" s="58"/>
      <c r="L14" s="58"/>
      <c r="M14" s="58"/>
      <c r="N14" s="58"/>
      <c r="O14" s="58"/>
      <c r="P14" s="39"/>
      <c r="Q14" s="37"/>
      <c r="R14" s="37"/>
      <c r="S14" s="37"/>
      <c r="T14" s="37"/>
      <c r="U14" s="37"/>
      <c r="V14" s="37"/>
      <c r="W14" s="37"/>
      <c r="X14" s="37"/>
      <c r="Y14" s="37"/>
      <c r="Z14" s="39"/>
    </row>
    <row r="15" spans="1:40" s="38" customFormat="1" ht="22.5" customHeight="1" thickTop="1" thickBot="1">
      <c r="A15" s="37"/>
      <c r="B15" s="37"/>
      <c r="C15" s="37"/>
      <c r="D15" s="131" t="s">
        <v>3</v>
      </c>
      <c r="E15" s="132"/>
      <c r="F15" s="126" t="s">
        <v>4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8"/>
      <c r="Z15" s="44"/>
      <c r="AA15" s="44"/>
      <c r="AB15" s="40"/>
      <c r="AC15" s="40"/>
      <c r="AD15" s="40"/>
      <c r="AE15" s="40"/>
      <c r="AF15" s="40"/>
      <c r="AG15" s="40"/>
      <c r="AH15" s="40"/>
      <c r="AI15" s="40"/>
    </row>
    <row r="16" spans="1:40" s="38" customFormat="1" ht="22.5" customHeight="1" thickTop="1" thickBot="1">
      <c r="A16" s="37"/>
      <c r="B16" s="37"/>
      <c r="C16" s="31"/>
      <c r="D16" s="81" t="s">
        <v>5</v>
      </c>
      <c r="E16" s="82" t="s">
        <v>18</v>
      </c>
      <c r="F16" s="108" t="s">
        <v>13</v>
      </c>
      <c r="G16" s="109"/>
      <c r="H16" s="102" t="s">
        <v>14</v>
      </c>
      <c r="I16" s="103"/>
      <c r="J16" s="102" t="s">
        <v>15</v>
      </c>
      <c r="K16" s="103"/>
      <c r="L16" s="102" t="s">
        <v>16</v>
      </c>
      <c r="M16" s="103"/>
      <c r="N16" s="102" t="s">
        <v>17</v>
      </c>
      <c r="O16" s="103"/>
      <c r="P16" s="102" t="s">
        <v>41</v>
      </c>
      <c r="Q16" s="103"/>
      <c r="R16" s="102" t="s">
        <v>42</v>
      </c>
      <c r="S16" s="103"/>
      <c r="T16" s="102" t="s">
        <v>44</v>
      </c>
      <c r="U16" s="103"/>
      <c r="V16" s="102" t="s">
        <v>45</v>
      </c>
      <c r="W16" s="103"/>
      <c r="X16" s="116" t="s">
        <v>46</v>
      </c>
      <c r="Y16" s="117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</row>
    <row r="17" spans="1:35" s="38" customFormat="1" ht="22.5" customHeight="1" thickTop="1">
      <c r="A17" s="37"/>
      <c r="B17" s="37"/>
      <c r="C17" s="30" t="s">
        <v>32</v>
      </c>
      <c r="D17" s="95">
        <f>+IF(F17&lt;&gt;"",F17+H17+J17+L17+N17+P17+R17+T17+V17+X17,"")</f>
        <v>5474860.4899999993</v>
      </c>
      <c r="E17" s="14"/>
      <c r="F17" s="86">
        <v>500000</v>
      </c>
      <c r="G17" s="18"/>
      <c r="H17" s="86">
        <f>ROUND(F17+F17*2%,2)</f>
        <v>510000</v>
      </c>
      <c r="I17" s="10">
        <f>+IF(H17&lt;&gt;"",(H17-(F17))/F17,"")</f>
        <v>0.02</v>
      </c>
      <c r="J17" s="86">
        <f>ROUND(H17+H17*2%,2)</f>
        <v>520200</v>
      </c>
      <c r="K17" s="10">
        <f>+IF(J17&lt;&gt;"",(J17-(H17))/H17,"")</f>
        <v>0.02</v>
      </c>
      <c r="L17" s="86">
        <f>ROUND(J17+J17*2%,2)</f>
        <v>530604</v>
      </c>
      <c r="M17" s="10">
        <f>+IF(L17&lt;&gt;"",(L17-(J17))/J17,"")</f>
        <v>0.02</v>
      </c>
      <c r="N17" s="86">
        <f>ROUND(L17+L17*2%,2)</f>
        <v>541216.07999999996</v>
      </c>
      <c r="O17" s="10">
        <f>+IF(N17&lt;&gt;"",(N17-(L17))/L17,"")</f>
        <v>1.9999999999999921E-2</v>
      </c>
      <c r="P17" s="86">
        <f>ROUND(N17+N17*2%,2)</f>
        <v>552040.4</v>
      </c>
      <c r="Q17" s="10">
        <f>+IF(P17&lt;&gt;"",(P17-(J17))/J17,"")</f>
        <v>6.1207996924259947E-2</v>
      </c>
      <c r="R17" s="86">
        <f>ROUND(P17+P17*2%,2)</f>
        <v>563081.21</v>
      </c>
      <c r="S17" s="10">
        <f>+IF(R17&lt;&gt;"",(R17-(L17))/L17,"")</f>
        <v>6.1208000693549168E-2</v>
      </c>
      <c r="T17" s="86">
        <f>ROUND(R17+R17*2%,2)</f>
        <v>574342.82999999996</v>
      </c>
      <c r="U17" s="10">
        <f>+IF(T17&lt;&gt;"",(T17-(N17))/N17,"")</f>
        <v>6.1207992933247662E-2</v>
      </c>
      <c r="V17" s="86">
        <f>ROUND(T17+T17*2%,2)</f>
        <v>585829.68999999994</v>
      </c>
      <c r="W17" s="10">
        <f>+IF(V17&lt;&gt;"",(V17-(P17))/P17,"")</f>
        <v>6.1208002167957125E-2</v>
      </c>
      <c r="X17" s="86">
        <f>ROUND(V17+V17*2%,2)</f>
        <v>597546.28</v>
      </c>
      <c r="Y17" s="60">
        <f>+IF(X17&lt;&gt;"",(X17-(R17))/R17,"")</f>
        <v>6.1207991650085551E-2</v>
      </c>
      <c r="Z17" s="49"/>
      <c r="AA17" s="48"/>
      <c r="AB17" s="49"/>
      <c r="AC17" s="48"/>
      <c r="AD17" s="49"/>
      <c r="AE17" s="48"/>
      <c r="AF17" s="49"/>
      <c r="AG17" s="48"/>
      <c r="AH17" s="49"/>
      <c r="AI17" s="48"/>
    </row>
    <row r="18" spans="1:35" s="38" customFormat="1" ht="22.5" customHeight="1" thickBot="1">
      <c r="A18" s="37"/>
      <c r="B18" s="37"/>
      <c r="C18" s="7" t="s">
        <v>20</v>
      </c>
      <c r="D18" s="95" t="str">
        <f>+IF(F18&lt;&gt;"",F18+H18+J18+L18+N18+P18+R18+T18+V18+X18,"")</f>
        <v/>
      </c>
      <c r="E18" s="15" t="str">
        <f t="shared" ref="E18:E31" si="0">IF(ISERR(+D18/D$17)," ",D18/D$17)</f>
        <v xml:space="preserve"> </v>
      </c>
      <c r="F18" s="19"/>
      <c r="G18" s="11">
        <f>IF(ISERR(+F18/F$17)," ",F18/F$17)</f>
        <v>0</v>
      </c>
      <c r="H18" s="19"/>
      <c r="I18" s="11">
        <f>IF(ISERR(+H18/H$17)," ",H18/H$17)</f>
        <v>0</v>
      </c>
      <c r="J18" s="19"/>
      <c r="K18" s="72">
        <f t="shared" ref="K18:K31" si="1">IF(ISERR(+J18/J$17)," ",J18/J$17)</f>
        <v>0</v>
      </c>
      <c r="L18" s="19"/>
      <c r="M18" s="72">
        <f t="shared" ref="M18:M31" si="2">IF(ISERR(+L18/L$17)," ",L18/L$17)</f>
        <v>0</v>
      </c>
      <c r="N18" s="19"/>
      <c r="O18" s="72">
        <f t="shared" ref="O18:O31" si="3">IF(ISERR(+N18/N$17)," ",N18/N$17)</f>
        <v>0</v>
      </c>
      <c r="P18" s="19"/>
      <c r="Q18" s="11">
        <f t="shared" ref="Q18:Q31" si="4">IF(ISERR(+P18/P$17)," ",P18/P$17)</f>
        <v>0</v>
      </c>
      <c r="R18" s="19"/>
      <c r="S18" s="11">
        <f t="shared" ref="S18:S31" si="5">IF(ISERR(+R18/R$17)," ",R18/R$17)</f>
        <v>0</v>
      </c>
      <c r="T18" s="19"/>
      <c r="U18" s="11">
        <f t="shared" ref="U18:U31" si="6">IF(ISERR(+T18/T$17)," ",T18/T$17)</f>
        <v>0</v>
      </c>
      <c r="V18" s="19"/>
      <c r="W18" s="11">
        <f t="shared" ref="W18:W31" si="7">IF(ISERR(+V18/V$17)," ",V18/V$17)</f>
        <v>0</v>
      </c>
      <c r="X18" s="19"/>
      <c r="Y18" s="61">
        <f t="shared" ref="Y18:Y31" si="8">IF(ISERR(+X18/X$17)," ",X18/X$17)</f>
        <v>0</v>
      </c>
      <c r="Z18" s="49"/>
      <c r="AA18" s="48"/>
      <c r="AB18" s="120" t="s">
        <v>34</v>
      </c>
      <c r="AC18" s="120"/>
      <c r="AD18" s="49"/>
      <c r="AE18" s="48"/>
      <c r="AF18" s="49"/>
      <c r="AG18" s="48"/>
      <c r="AH18" s="49"/>
      <c r="AI18" s="48"/>
    </row>
    <row r="19" spans="1:35" s="38" customFormat="1" ht="22.5" customHeight="1" thickBot="1">
      <c r="A19" s="37"/>
      <c r="B19" s="37"/>
      <c r="C19" s="13" t="s">
        <v>21</v>
      </c>
      <c r="D19" s="101" t="str">
        <f>+IFERROR(D17-D18,"")</f>
        <v/>
      </c>
      <c r="E19" s="16" t="str">
        <f t="shared" si="0"/>
        <v xml:space="preserve"> </v>
      </c>
      <c r="F19" s="17">
        <f>+IF(F17&lt;&gt;"",F17-F18,"")</f>
        <v>500000</v>
      </c>
      <c r="G19" s="12">
        <f>IF(ISERR(+F19/F$17)," ",F19/F$17)</f>
        <v>1</v>
      </c>
      <c r="H19" s="17">
        <f>+IF(H17&lt;&gt;"",H17-H18,"")</f>
        <v>510000</v>
      </c>
      <c r="I19" s="12">
        <f>IF(ISERR(+H19/H$17)," ",H19/H$17)</f>
        <v>1</v>
      </c>
      <c r="J19" s="17">
        <f>+IF(J17&lt;&gt;"",J17-J18,"")</f>
        <v>520200</v>
      </c>
      <c r="K19" s="12">
        <f t="shared" si="1"/>
        <v>1</v>
      </c>
      <c r="L19" s="17">
        <f>+IF(L17&lt;&gt;"",L17-L18,"")</f>
        <v>530604</v>
      </c>
      <c r="M19" s="12">
        <f t="shared" si="2"/>
        <v>1</v>
      </c>
      <c r="N19" s="17">
        <f>+IF(N17&lt;&gt;"",N17-N18,"")</f>
        <v>541216.07999999996</v>
      </c>
      <c r="O19" s="12">
        <f t="shared" si="3"/>
        <v>1</v>
      </c>
      <c r="P19" s="17">
        <f>+IF(P17&lt;&gt;"",P17-P18,"")</f>
        <v>552040.4</v>
      </c>
      <c r="Q19" s="12">
        <f t="shared" si="4"/>
        <v>1</v>
      </c>
      <c r="R19" s="17">
        <f>+IF(R17&lt;&gt;"",R17-R18,"")</f>
        <v>563081.21</v>
      </c>
      <c r="S19" s="12">
        <f t="shared" si="5"/>
        <v>1</v>
      </c>
      <c r="T19" s="17">
        <f>+IF(T17&lt;&gt;"",T17-T18,"")</f>
        <v>574342.82999999996</v>
      </c>
      <c r="U19" s="12">
        <f t="shared" si="6"/>
        <v>1</v>
      </c>
      <c r="V19" s="17">
        <f>+IF(V17&lt;&gt;"",V17-V18,"")</f>
        <v>585829.68999999994</v>
      </c>
      <c r="W19" s="12">
        <f t="shared" si="7"/>
        <v>1</v>
      </c>
      <c r="X19" s="17">
        <f>+IF(X17&lt;&gt;"",X17-X18,"")</f>
        <v>597546.28</v>
      </c>
      <c r="Y19" s="62">
        <f t="shared" si="8"/>
        <v>1</v>
      </c>
      <c r="Z19" s="50"/>
      <c r="AA19" s="48"/>
      <c r="AB19" s="75"/>
      <c r="AC19" s="75"/>
      <c r="AD19" s="50"/>
      <c r="AE19" s="48"/>
      <c r="AF19" s="50"/>
      <c r="AG19" s="48"/>
      <c r="AH19" s="50"/>
      <c r="AI19" s="48"/>
    </row>
    <row r="20" spans="1:35" s="38" customFormat="1" ht="22.5" customHeight="1" thickTop="1" thickBot="1">
      <c r="A20" s="37"/>
      <c r="B20" s="37"/>
      <c r="C20" s="7" t="s">
        <v>6</v>
      </c>
      <c r="D20" s="95" t="str">
        <f t="shared" ref="D20:D28" si="9">+IF(F20&lt;&gt;"",F20+H20+J20+L20+N20+P20+R20+T20+V20+X20,"")</f>
        <v/>
      </c>
      <c r="E20" s="15" t="str">
        <f t="shared" si="0"/>
        <v xml:space="preserve"> </v>
      </c>
      <c r="F20" s="19"/>
      <c r="G20" s="32">
        <f>IF(ISERR(+F20/F$17)," ",F20/F$17)</f>
        <v>0</v>
      </c>
      <c r="H20" s="19"/>
      <c r="I20" s="32">
        <f>IF(ISERR(+H20/H$17)," ",H20/H$17)</f>
        <v>0</v>
      </c>
      <c r="J20" s="19"/>
      <c r="K20" s="32">
        <f t="shared" si="1"/>
        <v>0</v>
      </c>
      <c r="L20" s="19"/>
      <c r="M20" s="32">
        <f t="shared" si="2"/>
        <v>0</v>
      </c>
      <c r="N20" s="19"/>
      <c r="O20" s="32">
        <f t="shared" si="3"/>
        <v>0</v>
      </c>
      <c r="P20" s="19"/>
      <c r="Q20" s="32">
        <f t="shared" si="4"/>
        <v>0</v>
      </c>
      <c r="R20" s="19"/>
      <c r="S20" s="32">
        <f t="shared" si="5"/>
        <v>0</v>
      </c>
      <c r="T20" s="19"/>
      <c r="U20" s="32">
        <f t="shared" si="6"/>
        <v>0</v>
      </c>
      <c r="V20" s="19"/>
      <c r="W20" s="32">
        <f t="shared" si="7"/>
        <v>0</v>
      </c>
      <c r="X20" s="19"/>
      <c r="Y20" s="63">
        <f t="shared" si="8"/>
        <v>0</v>
      </c>
      <c r="Z20" s="49"/>
      <c r="AA20" s="48"/>
      <c r="AB20" s="76" t="s">
        <v>35</v>
      </c>
      <c r="AC20" s="76" t="s">
        <v>36</v>
      </c>
      <c r="AD20" s="49"/>
      <c r="AE20" s="48"/>
      <c r="AF20" s="49"/>
      <c r="AG20" s="48"/>
      <c r="AH20" s="49"/>
      <c r="AI20" s="48"/>
    </row>
    <row r="21" spans="1:35" s="38" customFormat="1" ht="22.5" customHeight="1">
      <c r="A21" s="37"/>
      <c r="B21" s="37"/>
      <c r="C21" s="7" t="s">
        <v>22</v>
      </c>
      <c r="D21" s="95" t="str">
        <f t="shared" si="9"/>
        <v/>
      </c>
      <c r="E21" s="15" t="str">
        <f t="shared" si="0"/>
        <v xml:space="preserve"> </v>
      </c>
      <c r="F21" s="19"/>
      <c r="G21" s="33">
        <f t="shared" ref="G21:I31" si="10">IF(ISERR(+F21/F$17)," ",F21/F$17)</f>
        <v>0</v>
      </c>
      <c r="H21" s="19"/>
      <c r="I21" s="33">
        <f t="shared" si="10"/>
        <v>0</v>
      </c>
      <c r="J21" s="19"/>
      <c r="K21" s="33">
        <f t="shared" si="1"/>
        <v>0</v>
      </c>
      <c r="L21" s="19"/>
      <c r="M21" s="33">
        <f t="shared" si="2"/>
        <v>0</v>
      </c>
      <c r="N21" s="19"/>
      <c r="O21" s="33">
        <f t="shared" si="3"/>
        <v>0</v>
      </c>
      <c r="P21" s="19"/>
      <c r="Q21" s="33">
        <f t="shared" si="4"/>
        <v>0</v>
      </c>
      <c r="R21" s="19"/>
      <c r="S21" s="33">
        <f t="shared" si="5"/>
        <v>0</v>
      </c>
      <c r="T21" s="19"/>
      <c r="U21" s="33">
        <f t="shared" si="6"/>
        <v>0</v>
      </c>
      <c r="V21" s="19"/>
      <c r="W21" s="33">
        <f t="shared" si="7"/>
        <v>0</v>
      </c>
      <c r="X21" s="19"/>
      <c r="Y21" s="64">
        <f t="shared" si="8"/>
        <v>0</v>
      </c>
      <c r="Z21" s="49"/>
      <c r="AA21" s="48"/>
      <c r="AB21" s="77">
        <v>48000</v>
      </c>
      <c r="AC21" s="78">
        <v>0.02</v>
      </c>
      <c r="AD21" s="49"/>
      <c r="AE21" s="48"/>
      <c r="AF21" s="49"/>
      <c r="AG21" s="48"/>
      <c r="AH21" s="49"/>
      <c r="AI21" s="48"/>
    </row>
    <row r="22" spans="1:35" s="38" customFormat="1" ht="22.5" customHeight="1">
      <c r="A22" s="37"/>
      <c r="B22" s="37"/>
      <c r="C22" s="7" t="s">
        <v>23</v>
      </c>
      <c r="D22" s="95" t="str">
        <f t="shared" si="9"/>
        <v/>
      </c>
      <c r="E22" s="15" t="str">
        <f t="shared" si="0"/>
        <v xml:space="preserve"> </v>
      </c>
      <c r="F22" s="19"/>
      <c r="G22" s="33">
        <f t="shared" si="10"/>
        <v>0</v>
      </c>
      <c r="H22" s="19"/>
      <c r="I22" s="33">
        <f t="shared" si="10"/>
        <v>0</v>
      </c>
      <c r="J22" s="19"/>
      <c r="K22" s="33">
        <f t="shared" si="1"/>
        <v>0</v>
      </c>
      <c r="L22" s="19"/>
      <c r="M22" s="33">
        <f t="shared" si="2"/>
        <v>0</v>
      </c>
      <c r="N22" s="19"/>
      <c r="O22" s="33">
        <f t="shared" si="3"/>
        <v>0</v>
      </c>
      <c r="P22" s="19"/>
      <c r="Q22" s="33">
        <f t="shared" si="4"/>
        <v>0</v>
      </c>
      <c r="R22" s="19"/>
      <c r="S22" s="33">
        <f t="shared" si="5"/>
        <v>0</v>
      </c>
      <c r="T22" s="19"/>
      <c r="U22" s="33">
        <f t="shared" si="6"/>
        <v>0</v>
      </c>
      <c r="V22" s="19"/>
      <c r="W22" s="33">
        <f t="shared" si="7"/>
        <v>0</v>
      </c>
      <c r="X22" s="19"/>
      <c r="Y22" s="64">
        <f t="shared" si="8"/>
        <v>0</v>
      </c>
      <c r="Z22" s="49"/>
      <c r="AA22" s="48"/>
      <c r="AB22" s="77">
        <f t="shared" ref="AB22:AB30" si="11">+IF(AB21&lt;&gt;"",AB21*(1+$AC$21),"")</f>
        <v>48960</v>
      </c>
      <c r="AC22" s="79"/>
      <c r="AD22" s="49"/>
      <c r="AE22" s="48"/>
      <c r="AF22" s="49"/>
      <c r="AG22" s="48"/>
      <c r="AH22" s="49"/>
      <c r="AI22" s="48"/>
    </row>
    <row r="23" spans="1:35" s="38" customFormat="1" ht="22.5" customHeight="1">
      <c r="A23" s="37"/>
      <c r="B23" s="37"/>
      <c r="C23" s="7" t="s">
        <v>24</v>
      </c>
      <c r="D23" s="95" t="str">
        <f t="shared" si="9"/>
        <v/>
      </c>
      <c r="E23" s="15" t="str">
        <f t="shared" si="0"/>
        <v xml:space="preserve"> </v>
      </c>
      <c r="F23" s="19"/>
      <c r="G23" s="33">
        <f t="shared" si="10"/>
        <v>0</v>
      </c>
      <c r="H23" s="19"/>
      <c r="I23" s="33">
        <f t="shared" si="10"/>
        <v>0</v>
      </c>
      <c r="J23" s="19"/>
      <c r="K23" s="33">
        <f t="shared" si="1"/>
        <v>0</v>
      </c>
      <c r="L23" s="19"/>
      <c r="M23" s="33">
        <f t="shared" si="2"/>
        <v>0</v>
      </c>
      <c r="N23" s="19"/>
      <c r="O23" s="33">
        <f t="shared" si="3"/>
        <v>0</v>
      </c>
      <c r="P23" s="19"/>
      <c r="Q23" s="33">
        <f t="shared" si="4"/>
        <v>0</v>
      </c>
      <c r="R23" s="19"/>
      <c r="S23" s="33">
        <f t="shared" si="5"/>
        <v>0</v>
      </c>
      <c r="T23" s="19"/>
      <c r="U23" s="33">
        <f t="shared" si="6"/>
        <v>0</v>
      </c>
      <c r="V23" s="19"/>
      <c r="W23" s="33">
        <f t="shared" si="7"/>
        <v>0</v>
      </c>
      <c r="X23" s="19"/>
      <c r="Y23" s="64">
        <f t="shared" si="8"/>
        <v>0</v>
      </c>
      <c r="Z23" s="49"/>
      <c r="AA23" s="48"/>
      <c r="AB23" s="77">
        <f t="shared" si="11"/>
        <v>49939.200000000004</v>
      </c>
      <c r="AC23" s="79"/>
      <c r="AD23" s="49"/>
      <c r="AE23" s="48"/>
      <c r="AF23" s="49"/>
      <c r="AG23" s="48"/>
      <c r="AH23" s="49"/>
      <c r="AI23" s="48"/>
    </row>
    <row r="24" spans="1:35" s="38" customFormat="1" ht="22.5" customHeight="1">
      <c r="A24" s="37"/>
      <c r="B24" s="37"/>
      <c r="C24" s="7" t="s">
        <v>29</v>
      </c>
      <c r="D24" s="95" t="str">
        <f t="shared" si="9"/>
        <v/>
      </c>
      <c r="E24" s="15" t="str">
        <f t="shared" si="0"/>
        <v xml:space="preserve"> </v>
      </c>
      <c r="F24" s="19"/>
      <c r="G24" s="33">
        <f t="shared" si="10"/>
        <v>0</v>
      </c>
      <c r="H24" s="19"/>
      <c r="I24" s="33">
        <f t="shared" si="10"/>
        <v>0</v>
      </c>
      <c r="J24" s="19"/>
      <c r="K24" s="33">
        <f t="shared" si="1"/>
        <v>0</v>
      </c>
      <c r="L24" s="19"/>
      <c r="M24" s="33">
        <f t="shared" si="2"/>
        <v>0</v>
      </c>
      <c r="N24" s="19"/>
      <c r="O24" s="33">
        <f t="shared" si="3"/>
        <v>0</v>
      </c>
      <c r="P24" s="19"/>
      <c r="Q24" s="33">
        <f t="shared" si="4"/>
        <v>0</v>
      </c>
      <c r="R24" s="19"/>
      <c r="S24" s="33">
        <f t="shared" si="5"/>
        <v>0</v>
      </c>
      <c r="T24" s="19"/>
      <c r="U24" s="33">
        <f t="shared" si="6"/>
        <v>0</v>
      </c>
      <c r="V24" s="19"/>
      <c r="W24" s="33">
        <f t="shared" si="7"/>
        <v>0</v>
      </c>
      <c r="X24" s="19"/>
      <c r="Y24" s="64">
        <f t="shared" si="8"/>
        <v>0</v>
      </c>
      <c r="Z24" s="49"/>
      <c r="AA24" s="48"/>
      <c r="AB24" s="77">
        <f t="shared" si="11"/>
        <v>50937.984000000004</v>
      </c>
      <c r="AC24" s="79"/>
      <c r="AD24" s="49"/>
      <c r="AE24" s="48"/>
      <c r="AF24" s="49"/>
      <c r="AG24" s="48"/>
      <c r="AH24" s="49"/>
      <c r="AI24" s="48"/>
    </row>
    <row r="25" spans="1:35" s="38" customFormat="1" ht="22.5" customHeight="1">
      <c r="A25" s="37"/>
      <c r="B25" s="37"/>
      <c r="C25" s="7" t="s">
        <v>25</v>
      </c>
      <c r="D25" s="95" t="str">
        <f t="shared" si="9"/>
        <v/>
      </c>
      <c r="E25" s="15" t="str">
        <f t="shared" si="0"/>
        <v xml:space="preserve"> </v>
      </c>
      <c r="F25" s="19"/>
      <c r="G25" s="33">
        <f t="shared" si="10"/>
        <v>0</v>
      </c>
      <c r="H25" s="19"/>
      <c r="I25" s="33">
        <f t="shared" si="10"/>
        <v>0</v>
      </c>
      <c r="J25" s="19"/>
      <c r="K25" s="33">
        <f t="shared" si="1"/>
        <v>0</v>
      </c>
      <c r="L25" s="19"/>
      <c r="M25" s="33">
        <f t="shared" si="2"/>
        <v>0</v>
      </c>
      <c r="N25" s="19"/>
      <c r="O25" s="33">
        <f t="shared" si="3"/>
        <v>0</v>
      </c>
      <c r="P25" s="19"/>
      <c r="Q25" s="33">
        <f t="shared" si="4"/>
        <v>0</v>
      </c>
      <c r="R25" s="19"/>
      <c r="S25" s="33">
        <f t="shared" si="5"/>
        <v>0</v>
      </c>
      <c r="T25" s="19"/>
      <c r="U25" s="33">
        <f t="shared" si="6"/>
        <v>0</v>
      </c>
      <c r="V25" s="19"/>
      <c r="W25" s="33">
        <f t="shared" si="7"/>
        <v>0</v>
      </c>
      <c r="X25" s="19"/>
      <c r="Y25" s="64">
        <f t="shared" si="8"/>
        <v>0</v>
      </c>
      <c r="Z25" s="49"/>
      <c r="AA25" s="48"/>
      <c r="AB25" s="77">
        <f t="shared" si="11"/>
        <v>51956.743680000007</v>
      </c>
      <c r="AC25" s="79"/>
      <c r="AD25" s="49"/>
      <c r="AE25" s="48"/>
      <c r="AF25" s="49"/>
      <c r="AG25" s="48"/>
      <c r="AH25" s="49"/>
      <c r="AI25" s="48"/>
    </row>
    <row r="26" spans="1:35" s="38" customFormat="1" ht="22.5" customHeight="1">
      <c r="A26" s="37"/>
      <c r="B26" s="37"/>
      <c r="C26" s="7" t="s">
        <v>26</v>
      </c>
      <c r="D26" s="95" t="str">
        <f t="shared" si="9"/>
        <v/>
      </c>
      <c r="E26" s="15" t="str">
        <f t="shared" si="0"/>
        <v xml:space="preserve"> </v>
      </c>
      <c r="F26" s="19"/>
      <c r="G26" s="33">
        <f t="shared" si="10"/>
        <v>0</v>
      </c>
      <c r="H26" s="19"/>
      <c r="I26" s="33">
        <f t="shared" si="10"/>
        <v>0</v>
      </c>
      <c r="J26" s="19"/>
      <c r="K26" s="33">
        <f t="shared" si="1"/>
        <v>0</v>
      </c>
      <c r="L26" s="19"/>
      <c r="M26" s="33">
        <f t="shared" si="2"/>
        <v>0</v>
      </c>
      <c r="N26" s="19"/>
      <c r="O26" s="33">
        <f t="shared" si="3"/>
        <v>0</v>
      </c>
      <c r="P26" s="19"/>
      <c r="Q26" s="33">
        <f t="shared" si="4"/>
        <v>0</v>
      </c>
      <c r="R26" s="19"/>
      <c r="S26" s="33">
        <f t="shared" si="5"/>
        <v>0</v>
      </c>
      <c r="T26" s="19"/>
      <c r="U26" s="33">
        <f t="shared" si="6"/>
        <v>0</v>
      </c>
      <c r="V26" s="19"/>
      <c r="W26" s="33">
        <f t="shared" si="7"/>
        <v>0</v>
      </c>
      <c r="X26" s="19"/>
      <c r="Y26" s="64">
        <f t="shared" si="8"/>
        <v>0</v>
      </c>
      <c r="Z26" s="49"/>
      <c r="AA26" s="48"/>
      <c r="AB26" s="77">
        <f t="shared" si="11"/>
        <v>52995.878553600007</v>
      </c>
      <c r="AC26" s="48"/>
      <c r="AD26" s="49"/>
      <c r="AE26" s="48"/>
      <c r="AF26" s="49"/>
      <c r="AG26" s="48"/>
      <c r="AH26" s="49"/>
      <c r="AI26" s="48"/>
    </row>
    <row r="27" spans="1:35" s="38" customFormat="1" ht="22.5" customHeight="1">
      <c r="A27" s="37"/>
      <c r="B27" s="37"/>
      <c r="C27" s="7" t="s">
        <v>8</v>
      </c>
      <c r="D27" s="95" t="str">
        <f t="shared" si="9"/>
        <v/>
      </c>
      <c r="E27" s="15" t="str">
        <f t="shared" si="0"/>
        <v xml:space="preserve"> </v>
      </c>
      <c r="F27" s="19"/>
      <c r="G27" s="33">
        <f t="shared" si="10"/>
        <v>0</v>
      </c>
      <c r="H27" s="19"/>
      <c r="I27" s="33">
        <f t="shared" si="10"/>
        <v>0</v>
      </c>
      <c r="J27" s="19"/>
      <c r="K27" s="33">
        <f t="shared" si="1"/>
        <v>0</v>
      </c>
      <c r="L27" s="19"/>
      <c r="M27" s="33">
        <f t="shared" si="2"/>
        <v>0</v>
      </c>
      <c r="N27" s="19"/>
      <c r="O27" s="33">
        <f t="shared" si="3"/>
        <v>0</v>
      </c>
      <c r="P27" s="19"/>
      <c r="Q27" s="33">
        <f t="shared" si="4"/>
        <v>0</v>
      </c>
      <c r="R27" s="19"/>
      <c r="S27" s="33">
        <f t="shared" si="5"/>
        <v>0</v>
      </c>
      <c r="T27" s="19"/>
      <c r="U27" s="33">
        <f t="shared" si="6"/>
        <v>0</v>
      </c>
      <c r="V27" s="19"/>
      <c r="W27" s="33">
        <f t="shared" si="7"/>
        <v>0</v>
      </c>
      <c r="X27" s="19"/>
      <c r="Y27" s="64">
        <f t="shared" si="8"/>
        <v>0</v>
      </c>
      <c r="Z27" s="49"/>
      <c r="AA27" s="48"/>
      <c r="AB27" s="77">
        <f t="shared" si="11"/>
        <v>54055.796124672008</v>
      </c>
      <c r="AC27" s="48"/>
      <c r="AD27" s="49"/>
      <c r="AE27" s="48"/>
      <c r="AF27" s="49"/>
      <c r="AG27" s="48"/>
      <c r="AH27" s="49"/>
      <c r="AI27" s="48"/>
    </row>
    <row r="28" spans="1:35" s="38" customFormat="1" ht="22.5" customHeight="1" thickBot="1">
      <c r="A28" s="37"/>
      <c r="B28" s="37"/>
      <c r="C28" s="7" t="s">
        <v>38</v>
      </c>
      <c r="D28" s="95" t="str">
        <f t="shared" si="9"/>
        <v/>
      </c>
      <c r="E28" s="22" t="str">
        <f t="shared" si="0"/>
        <v xml:space="preserve"> </v>
      </c>
      <c r="F28" s="19"/>
      <c r="G28" s="34">
        <f t="shared" si="10"/>
        <v>0</v>
      </c>
      <c r="H28" s="20"/>
      <c r="I28" s="34">
        <f t="shared" si="10"/>
        <v>0</v>
      </c>
      <c r="J28" s="19"/>
      <c r="K28" s="34">
        <f t="shared" si="1"/>
        <v>0</v>
      </c>
      <c r="L28" s="19"/>
      <c r="M28" s="34">
        <f t="shared" si="2"/>
        <v>0</v>
      </c>
      <c r="N28" s="20"/>
      <c r="O28" s="34">
        <f t="shared" si="3"/>
        <v>0</v>
      </c>
      <c r="P28" s="20"/>
      <c r="Q28" s="34">
        <f t="shared" si="4"/>
        <v>0</v>
      </c>
      <c r="R28" s="20"/>
      <c r="S28" s="34">
        <f t="shared" si="5"/>
        <v>0</v>
      </c>
      <c r="T28" s="20"/>
      <c r="U28" s="34">
        <f t="shared" si="6"/>
        <v>0</v>
      </c>
      <c r="V28" s="20"/>
      <c r="W28" s="34">
        <f t="shared" si="7"/>
        <v>0</v>
      </c>
      <c r="X28" s="20"/>
      <c r="Y28" s="65">
        <f t="shared" si="8"/>
        <v>0</v>
      </c>
      <c r="Z28" s="49"/>
      <c r="AA28" s="48"/>
      <c r="AB28" s="77">
        <f t="shared" si="11"/>
        <v>55136.912047165446</v>
      </c>
      <c r="AD28" s="49"/>
      <c r="AE28" s="48"/>
      <c r="AF28" s="49"/>
      <c r="AG28" s="48"/>
      <c r="AH28" s="49"/>
      <c r="AI28" s="48"/>
    </row>
    <row r="29" spans="1:35" s="38" customFormat="1" ht="22.5" customHeight="1" thickBot="1">
      <c r="A29" s="37"/>
      <c r="B29" s="37"/>
      <c r="C29" s="13" t="s">
        <v>27</v>
      </c>
      <c r="D29" s="101">
        <f>IF(D17&lt;&gt;"",SUM(D20:D28),"")</f>
        <v>0</v>
      </c>
      <c r="E29" s="29">
        <f t="shared" si="0"/>
        <v>0</v>
      </c>
      <c r="F29" s="17">
        <f>IF(F17&lt;&gt;"",SUM(F20:F28),"")</f>
        <v>0</v>
      </c>
      <c r="G29" s="29">
        <f t="shared" si="10"/>
        <v>0</v>
      </c>
      <c r="H29" s="17">
        <f>IF(H17&lt;&gt;"",SUM(H20:H28),"")</f>
        <v>0</v>
      </c>
      <c r="I29" s="29">
        <f t="shared" si="10"/>
        <v>0</v>
      </c>
      <c r="J29" s="17">
        <f>IF(J17&lt;&gt;"",SUM(J20:J28),"")</f>
        <v>0</v>
      </c>
      <c r="K29" s="29">
        <f t="shared" si="1"/>
        <v>0</v>
      </c>
      <c r="L29" s="17">
        <f>IF(L17&lt;&gt;"",SUM(L20:L28),"")</f>
        <v>0</v>
      </c>
      <c r="M29" s="29">
        <f t="shared" si="2"/>
        <v>0</v>
      </c>
      <c r="N29" s="17">
        <f>IF(N17&lt;&gt;"",SUM(N20:N28),"")</f>
        <v>0</v>
      </c>
      <c r="O29" s="29">
        <f t="shared" si="3"/>
        <v>0</v>
      </c>
      <c r="P29" s="17">
        <f>IF(P17&lt;&gt;"",SUM(P20:P28),"")</f>
        <v>0</v>
      </c>
      <c r="Q29" s="29">
        <f t="shared" si="4"/>
        <v>0</v>
      </c>
      <c r="R29" s="17">
        <f>IF(R17&lt;&gt;"",SUM(R20:R28),"")</f>
        <v>0</v>
      </c>
      <c r="S29" s="29">
        <f t="shared" si="5"/>
        <v>0</v>
      </c>
      <c r="T29" s="17">
        <f>IF(T17&lt;&gt;"",SUM(T20:T28),"")</f>
        <v>0</v>
      </c>
      <c r="U29" s="29">
        <f t="shared" si="6"/>
        <v>0</v>
      </c>
      <c r="V29" s="17">
        <f>IF(V17&lt;&gt;"",SUM(V20:V28),"")</f>
        <v>0</v>
      </c>
      <c r="W29" s="29">
        <f t="shared" si="7"/>
        <v>0</v>
      </c>
      <c r="X29" s="17">
        <f>IF(X17&lt;&gt;"",SUM(X20:X28),"")</f>
        <v>0</v>
      </c>
      <c r="Y29" s="66">
        <f t="shared" si="8"/>
        <v>0</v>
      </c>
      <c r="Z29" s="50"/>
      <c r="AA29" s="51"/>
      <c r="AB29" s="77">
        <f t="shared" si="11"/>
        <v>56239.650288108758</v>
      </c>
      <c r="AD29" s="50"/>
      <c r="AE29" s="51"/>
      <c r="AF29" s="50"/>
      <c r="AG29" s="51"/>
      <c r="AH29" s="50"/>
      <c r="AI29" s="51"/>
    </row>
    <row r="30" spans="1:35" s="38" customFormat="1" ht="22.5" customHeight="1" thickBot="1">
      <c r="A30" s="37"/>
      <c r="B30" s="37"/>
      <c r="C30" s="7" t="s">
        <v>7</v>
      </c>
      <c r="D30" s="95" t="str">
        <f>+IF(F30&lt;&gt;"",F30+H30+J30+L30+N30+P30+R30+T30+V30+X30,"")</f>
        <v/>
      </c>
      <c r="E30" s="21" t="str">
        <f t="shared" si="0"/>
        <v xml:space="preserve"> </v>
      </c>
      <c r="F30" s="28"/>
      <c r="G30" s="11">
        <f t="shared" si="10"/>
        <v>0</v>
      </c>
      <c r="H30" s="28"/>
      <c r="I30" s="11">
        <f t="shared" si="10"/>
        <v>0</v>
      </c>
      <c r="J30" s="28"/>
      <c r="K30" s="11">
        <f t="shared" si="1"/>
        <v>0</v>
      </c>
      <c r="L30" s="28"/>
      <c r="M30" s="11">
        <f t="shared" si="2"/>
        <v>0</v>
      </c>
      <c r="N30" s="28"/>
      <c r="O30" s="11">
        <f t="shared" si="3"/>
        <v>0</v>
      </c>
      <c r="P30" s="28"/>
      <c r="Q30" s="11">
        <f t="shared" si="4"/>
        <v>0</v>
      </c>
      <c r="R30" s="28"/>
      <c r="S30" s="11">
        <f t="shared" si="5"/>
        <v>0</v>
      </c>
      <c r="T30" s="28"/>
      <c r="U30" s="11">
        <f t="shared" si="6"/>
        <v>0</v>
      </c>
      <c r="V30" s="28"/>
      <c r="W30" s="11">
        <f t="shared" si="7"/>
        <v>0</v>
      </c>
      <c r="X30" s="28"/>
      <c r="Y30" s="61">
        <f t="shared" si="8"/>
        <v>0</v>
      </c>
      <c r="Z30" s="49"/>
      <c r="AA30" s="48"/>
      <c r="AB30" s="77">
        <f t="shared" si="11"/>
        <v>57364.443293870936</v>
      </c>
      <c r="AD30" s="49"/>
      <c r="AE30" s="48"/>
      <c r="AF30" s="49"/>
      <c r="AG30" s="48"/>
      <c r="AH30" s="49"/>
      <c r="AI30" s="48"/>
    </row>
    <row r="31" spans="1:35" s="38" customFormat="1" ht="42.75" customHeight="1" thickBot="1">
      <c r="A31" s="37"/>
      <c r="B31" s="37"/>
      <c r="C31" s="8" t="s">
        <v>9</v>
      </c>
      <c r="D31" s="101" t="str">
        <f>IF(ISERR(D19-(D29+D30))," ",D19-(D29+D30))</f>
        <v xml:space="preserve"> </v>
      </c>
      <c r="E31" s="16" t="str">
        <f t="shared" si="0"/>
        <v xml:space="preserve"> </v>
      </c>
      <c r="F31" s="17">
        <f>IF(F19&lt;&gt;"",SUM((F19-(F29+F30))),"")</f>
        <v>500000</v>
      </c>
      <c r="G31" s="16">
        <f t="shared" si="10"/>
        <v>1</v>
      </c>
      <c r="H31" s="17">
        <f>IF(H19&lt;&gt;"",SUM((H19-(H29+H30))),"")</f>
        <v>510000</v>
      </c>
      <c r="I31" s="16">
        <f t="shared" si="10"/>
        <v>1</v>
      </c>
      <c r="J31" s="17">
        <f>IF(J19&lt;&gt;"",SUM((J19-(J29+J30))),"")</f>
        <v>520200</v>
      </c>
      <c r="K31" s="16">
        <f t="shared" si="1"/>
        <v>1</v>
      </c>
      <c r="L31" s="17">
        <f>IF(L19&lt;&gt;"",SUM((L19-(L29+L30))),"")</f>
        <v>530604</v>
      </c>
      <c r="M31" s="16">
        <f t="shared" si="2"/>
        <v>1</v>
      </c>
      <c r="N31" s="17">
        <f>IF(N19&lt;&gt;"",SUM((N19-(N29+N30))),"")</f>
        <v>541216.07999999996</v>
      </c>
      <c r="O31" s="16">
        <f t="shared" si="3"/>
        <v>1</v>
      </c>
      <c r="P31" s="17">
        <f>IF(P19&lt;&gt;"",SUM((P19-(P29+P30))),"")</f>
        <v>552040.4</v>
      </c>
      <c r="Q31" s="16">
        <f t="shared" si="4"/>
        <v>1</v>
      </c>
      <c r="R31" s="17">
        <f>IF(R19&lt;&gt;"",SUM((R19-(R29+R30))),"")</f>
        <v>563081.21</v>
      </c>
      <c r="S31" s="16">
        <f t="shared" si="5"/>
        <v>1</v>
      </c>
      <c r="T31" s="17">
        <f>IF(T19&lt;&gt;"",SUM((T19-(T29+T30))),"")</f>
        <v>574342.82999999996</v>
      </c>
      <c r="U31" s="16">
        <f t="shared" si="6"/>
        <v>1</v>
      </c>
      <c r="V31" s="17">
        <f>IF(V19&lt;&gt;"",SUM((V19-(V29+V30))),"")</f>
        <v>585829.68999999994</v>
      </c>
      <c r="W31" s="16">
        <f t="shared" si="7"/>
        <v>1</v>
      </c>
      <c r="X31" s="17">
        <f>IF(X19&lt;&gt;"",SUM((X19-(X29+X30))),"")</f>
        <v>597546.28</v>
      </c>
      <c r="Y31" s="67">
        <f t="shared" si="8"/>
        <v>1</v>
      </c>
      <c r="Z31" s="50"/>
      <c r="AA31" s="51"/>
      <c r="AB31" s="77">
        <f>SUM(AB21:AB30)</f>
        <v>525586.60798741714</v>
      </c>
      <c r="AD31" s="50"/>
      <c r="AE31" s="51"/>
      <c r="AF31" s="50"/>
      <c r="AG31" s="51"/>
      <c r="AH31" s="50"/>
      <c r="AI31" s="51"/>
    </row>
    <row r="32" spans="1:35" s="38" customFormat="1" ht="32.25" customHeight="1" thickBot="1">
      <c r="A32" s="37"/>
      <c r="B32" s="37"/>
      <c r="C32" s="88" t="s">
        <v>40</v>
      </c>
      <c r="D32" s="95">
        <f>+IF(F32&lt;&gt;"",F32+H32+J32+L32+N32+P32+R32+T32+V32+X32,"")</f>
        <v>525586.60000000009</v>
      </c>
      <c r="E32" s="26">
        <f>+D32/$D$17</f>
        <v>9.5999998714122514E-2</v>
      </c>
      <c r="F32" s="94">
        <f>IF(AB21&lt;&gt;"",ROUND(AB21,2),"")</f>
        <v>48000</v>
      </c>
      <c r="G32" s="27">
        <f>+F32/$F$17</f>
        <v>9.6000000000000002E-2</v>
      </c>
      <c r="H32" s="94">
        <f>IF(AB22&lt;&gt;"",ROUND(AB22,2),"")</f>
        <v>48960</v>
      </c>
      <c r="I32" s="27">
        <f>+H32/$H$17</f>
        <v>9.6000000000000002E-2</v>
      </c>
      <c r="J32" s="94">
        <f>IF(AB23&lt;&gt;"",ROUND(AB23,2),"")</f>
        <v>49939.199999999997</v>
      </c>
      <c r="K32" s="27">
        <f>+J32/J$17</f>
        <v>9.5999999999999988E-2</v>
      </c>
      <c r="L32" s="94">
        <f>IF(AB24&lt;&gt;"",ROUND(AB24,2),"")</f>
        <v>50937.98</v>
      </c>
      <c r="M32" s="27">
        <f>+L32/L$17</f>
        <v>9.5999992461421324E-2</v>
      </c>
      <c r="N32" s="94">
        <f>IF(AB25&lt;&gt;"",ROUND(AB25,2),"")</f>
        <v>51956.74</v>
      </c>
      <c r="O32" s="27">
        <f>+N32/N$17</f>
        <v>9.5999993200497666E-2</v>
      </c>
      <c r="P32" s="94">
        <f>IF(AB26&lt;&gt;"",ROUND(AB26,2),"")</f>
        <v>52995.88</v>
      </c>
      <c r="Q32" s="27">
        <f>+P32/P$17</f>
        <v>9.6000002898338585E-2</v>
      </c>
      <c r="R32" s="94">
        <f>IF(AB27&lt;&gt;"",ROUND(AB27,2),"")</f>
        <v>54055.8</v>
      </c>
      <c r="S32" s="27">
        <f>+R32/R$17</f>
        <v>9.6000006819620218E-2</v>
      </c>
      <c r="T32" s="94">
        <f>IF(AB28&lt;&gt;"",ROUND(AB28,2),"")</f>
        <v>55136.91</v>
      </c>
      <c r="U32" s="27">
        <f>+T32/T$17</f>
        <v>9.5999997074917798E-2</v>
      </c>
      <c r="V32" s="94">
        <f>IF(AB29&lt;&gt;"",ROUND(AB29,2),"")</f>
        <v>56239.65</v>
      </c>
      <c r="W32" s="27">
        <f>+V32/V$17</f>
        <v>9.5999999590324639E-2</v>
      </c>
      <c r="X32" s="94">
        <f>IF(AB30&lt;&gt;"",ROUND(AB30,2),"")</f>
        <v>57364.44</v>
      </c>
      <c r="Y32" s="68">
        <f>+X32/X$17</f>
        <v>9.5999995180289635E-2</v>
      </c>
      <c r="Z32" s="52"/>
      <c r="AA32" s="48"/>
      <c r="AD32" s="52"/>
      <c r="AE32" s="48"/>
      <c r="AF32" s="52"/>
      <c r="AG32" s="48"/>
      <c r="AH32" s="52"/>
      <c r="AI32" s="48"/>
    </row>
    <row r="33" spans="1:37" s="38" customFormat="1" ht="30.75" hidden="1" customHeight="1" thickBot="1">
      <c r="A33" s="37"/>
      <c r="B33" s="37"/>
      <c r="C33" s="89" t="s">
        <v>30</v>
      </c>
      <c r="D33" s="95" t="str">
        <f>+IF(F33&lt;&gt;"",F33+H33+J33+L33+N33+P33+R33+T33+V33+X33,"")</f>
        <v/>
      </c>
      <c r="E33" s="90" t="str">
        <f t="shared" ref="E33:E38" si="12">IF(ISERR(+D33/D$17)," ",D33/D$17)</f>
        <v xml:space="preserve"> </v>
      </c>
      <c r="F33" s="104" t="str">
        <f>IF(OR(F17="",G34=""),"",IF((F17*0.8*G39)&gt;F32,ROUND(F17*0.8*G39,0),IF(AND((F17*G39)&gt;=F32*0.8,(F17*0.8*G39)&lt;=F32),F32,"RENTA INFERIOR MÍNIMO ANUAL EXIGIDO")))</f>
        <v/>
      </c>
      <c r="G33" s="105"/>
      <c r="H33" s="104" t="str">
        <f>IF(OR(H17="",I34=""),"",IF((H17*0.8*I39)&gt;H32,ROUND(H17*0.8*I39,0),IF(AND((H17*I39)&gt;=H32*0.8,(H17*0.8*I39)&lt;=H32),H32,"RENTA INFERIOR MÍNIMO ANUAL EXIGIDO")))</f>
        <v/>
      </c>
      <c r="I33" s="105"/>
      <c r="J33" s="104" t="str">
        <f>IF(OR(J17="",K34=""),"",IF((J17*0.8*K39)&gt;J32,ROUND(J17*0.8*K39,0),IF(AND((J17*K39)&gt;=J32*0.8,(J17*0.8*K39)&lt;=J32),J32,"RENTA INFERIOR MÍNIMO ANUAL EXIGIDO")))</f>
        <v/>
      </c>
      <c r="K33" s="105"/>
      <c r="L33" s="104" t="str">
        <f>IF(OR(L17="",M34=""),"",IF((L17*0.8*M39)&gt;L32,ROUND(L17*0.8*M39,0),IF(AND((L17*M39)&gt;=L32*0.8,(L17*0.8*M39)&lt;=L32),L32,"RENTA INFERIOR MÍNIMO ANUAL EXIGIDO")))</f>
        <v/>
      </c>
      <c r="M33" s="105"/>
      <c r="N33" s="104" t="str">
        <f>IF(OR(N17="",O34=""),"",IF((N17*0.8*O39)&gt;N32,ROUND(N17*0.8*O39,0),IF(AND((N17*O39)&gt;=N32*0.8,(N17*0.8*O39)&lt;=N32),N32,"RENTA INFERIOR MÍNIMO ANUAL EXIGIDO")))</f>
        <v/>
      </c>
      <c r="O33" s="105"/>
      <c r="P33" s="104" t="str">
        <f>IF(OR(P17="",Q34=""),"",IF((P17*0.8*Q39)&gt;P32,ROUND(P17*0.8*Q39,0),IF(AND((P17*Q39)&gt;=P32*0.8,(P17*0.8*Q39)&lt;=P32),P32,"RENTA INFERIOR MÍNIMO ANUAL EXIGIDO")))</f>
        <v/>
      </c>
      <c r="Q33" s="105"/>
      <c r="R33" s="104" t="str">
        <f>IF(OR(R17="",S34=""),"",IF((R17*0.8*S39)&gt;R32,ROUND(R17*0.8*S39,0),IF(AND((R17*S39)&gt;=R32*0.8,(R17*0.8*S39)&lt;=R32),R32,"RENTA INFERIOR MÍNIMO ANUAL EXIGIDO")))</f>
        <v/>
      </c>
      <c r="S33" s="105"/>
      <c r="T33" s="104" t="str">
        <f>IF(OR(T17="",U34=""),"",IF((T17*0.8*U39)&gt;T32,ROUND(T17*0.8*U39,0),IF(AND((T17*U39)&gt;=T32*0.8,(T17*0.8*U39)&lt;=T32),T32,"RENTA INFERIOR MÍNIMO ANUAL EXIGIDO")))</f>
        <v/>
      </c>
      <c r="U33" s="105"/>
      <c r="V33" s="104" t="str">
        <f>IF(OR(V17="",W34=""),"",IF((V17*0.8*W39)&gt;V32,ROUND(V17*0.8*W39,0),IF(AND((V17*W39)&gt;=V32*0.8,(V17*0.8*W39)&lt;=V32),V32,"RENTA INFERIOR MÍNIMO ANUAL EXIGIDO")))</f>
        <v/>
      </c>
      <c r="W33" s="105"/>
      <c r="X33" s="118" t="str">
        <f>IF(OR(X17="",Y34=""),"",IF((X17*0.8*Y39)&gt;X32,ROUND(X17*0.8*Y39,0),IF(AND((X17*Y39)&gt;=X32*0.8,(X17*0.8*Y39)&lt;=X32),X32,"RENTA INFERIOR MÍNIMO ANUAL EXIGIDO")))</f>
        <v/>
      </c>
      <c r="Y33" s="119"/>
      <c r="Z33" s="111"/>
      <c r="AA33" s="111"/>
      <c r="AD33" s="111"/>
      <c r="AE33" s="111"/>
      <c r="AF33" s="111"/>
      <c r="AG33" s="111"/>
      <c r="AH33" s="111"/>
      <c r="AI33" s="111"/>
    </row>
    <row r="34" spans="1:37" s="38" customFormat="1" ht="96.75" customHeight="1" thickTop="1" thickBot="1">
      <c r="A34" s="37"/>
      <c r="B34" s="87" t="s">
        <v>11</v>
      </c>
      <c r="C34" s="91" t="s">
        <v>43</v>
      </c>
      <c r="D34" s="98">
        <f>+IF(F34&lt;&gt;"",F34+H34+J34+L34+N34+P34+R34+T34+V34+X34,"")</f>
        <v>0</v>
      </c>
      <c r="E34" s="92">
        <f t="shared" si="12"/>
        <v>0</v>
      </c>
      <c r="F34" s="97">
        <f>+IF(F17&lt;&gt;"", ROUND(F17*G39,2),"")</f>
        <v>0</v>
      </c>
      <c r="G34" s="93"/>
      <c r="H34" s="97">
        <f>+IF(H17&lt;&gt;"", ROUND(H17*I39,2),"")</f>
        <v>0</v>
      </c>
      <c r="I34" s="93"/>
      <c r="J34" s="97">
        <f>+IF(J17&lt;&gt;"", ROUND(J17*K39,2),"")</f>
        <v>0</v>
      </c>
      <c r="K34" s="93"/>
      <c r="L34" s="97">
        <f>+IF(L17&lt;&gt;"", ROUND(L17*M39,2),"")</f>
        <v>0</v>
      </c>
      <c r="M34" s="93"/>
      <c r="N34" s="97">
        <f>+IF(N17&lt;&gt;"", ROUND(N17*O39,2),"")</f>
        <v>0</v>
      </c>
      <c r="O34" s="93"/>
      <c r="P34" s="97">
        <f>+IF(P17&lt;&gt;"", ROUND(P17*Q39,2),"")</f>
        <v>0</v>
      </c>
      <c r="Q34" s="93"/>
      <c r="R34" s="97">
        <f>+IF(R17&lt;&gt;"", ROUND(R17*S39,2),"")</f>
        <v>0</v>
      </c>
      <c r="S34" s="93"/>
      <c r="T34" s="97">
        <f>+IF(T17&lt;&gt;"", ROUND(T17*U39,2),"")</f>
        <v>0</v>
      </c>
      <c r="U34" s="93"/>
      <c r="V34" s="97">
        <f>+IF(V17&lt;&gt;"", ROUND(V17*W39,2),"")</f>
        <v>0</v>
      </c>
      <c r="W34" s="93"/>
      <c r="X34" s="97">
        <f>+IF(X17&lt;&gt;"", ROUND(X17*Y39,2),"")</f>
        <v>0</v>
      </c>
      <c r="Y34" s="96"/>
      <c r="Z34" s="54"/>
      <c r="AA34" s="53"/>
      <c r="AD34" s="54"/>
      <c r="AE34" s="53"/>
      <c r="AF34" s="54"/>
      <c r="AG34" s="53"/>
      <c r="AH34" s="54"/>
      <c r="AI34" s="53"/>
    </row>
    <row r="35" spans="1:37" s="38" customFormat="1" ht="30.75" hidden="1" customHeight="1" thickTop="1" thickBot="1">
      <c r="A35" s="37"/>
      <c r="B35" s="37"/>
      <c r="C35" s="7" t="s">
        <v>28</v>
      </c>
      <c r="D35" s="95">
        <f>+IF(F35&lt;&gt;"",F35+H35+J35+L35+N35+P35+R35+T35+V35+X35,"")</f>
        <v>525586.60000000009</v>
      </c>
      <c r="E35" s="21">
        <f t="shared" si="12"/>
        <v>9.5999998714122514E-2</v>
      </c>
      <c r="F35" s="3">
        <f>+IF(F34&lt;&gt;"", MAX(F32:F34),"")</f>
        <v>48000</v>
      </c>
      <c r="G35" s="2">
        <f t="shared" ref="G35:I38" si="13">IF(ISERR(+F35/F$17)," ",F35/F$17)</f>
        <v>9.6000000000000002E-2</v>
      </c>
      <c r="H35" s="3">
        <f>+IF(H34&lt;&gt;"", MAX(H32:H34),"")</f>
        <v>48960</v>
      </c>
      <c r="I35" s="2">
        <f t="shared" si="13"/>
        <v>9.6000000000000002E-2</v>
      </c>
      <c r="J35" s="3">
        <f>+IF(J34&lt;&gt;"", MAX(J32:J34),"")</f>
        <v>49939.199999999997</v>
      </c>
      <c r="K35" s="2">
        <f>IF(ISERR(+J35/J$17)," ",J35/J$17)</f>
        <v>9.5999999999999988E-2</v>
      </c>
      <c r="L35" s="3">
        <f>+IF(L34&lt;&gt;"", MAX(L32:L34),"")</f>
        <v>50937.98</v>
      </c>
      <c r="M35" s="2">
        <f>IF(ISERR(+L35/L$17)," ",L35/L$17)</f>
        <v>9.5999992461421324E-2</v>
      </c>
      <c r="N35" s="3">
        <f>+IF(N34&lt;&gt;"", MAX(N32:N34),"")</f>
        <v>51956.74</v>
      </c>
      <c r="O35" s="2">
        <f>IF(ISERR(+N35/N$17)," ",N35/N$17)</f>
        <v>9.5999993200497666E-2</v>
      </c>
      <c r="P35" s="3">
        <f>+IF(P34&lt;&gt;"", MAX(P32:P34),"")</f>
        <v>52995.88</v>
      </c>
      <c r="Q35" s="2">
        <f>IF(ISERR(+P35/P$17)," ",P35/P$17)</f>
        <v>9.6000002898338585E-2</v>
      </c>
      <c r="R35" s="3">
        <f>+IF(R34&lt;&gt;"", MAX(R32:R34),"")</f>
        <v>54055.8</v>
      </c>
      <c r="S35" s="2">
        <f>IF(ISERR(+R35/R$17)," ",R35/R$17)</f>
        <v>9.6000006819620218E-2</v>
      </c>
      <c r="T35" s="3">
        <f>+IF(T34&lt;&gt;"", MAX(T32:T34),"")</f>
        <v>55136.91</v>
      </c>
      <c r="U35" s="2">
        <f>IF(ISERR(+T35/T$17)," ",T35/T$17)</f>
        <v>9.5999997074917798E-2</v>
      </c>
      <c r="V35" s="3">
        <f>+IF(V34&lt;&gt;"", MAX(V32:V34),"")</f>
        <v>56239.65</v>
      </c>
      <c r="W35" s="2">
        <f>IF(ISERR(+V35/V$17)," ",V35/V$17)</f>
        <v>9.5999999590324639E-2</v>
      </c>
      <c r="X35" s="3">
        <f>+IF(X34&lt;&gt;"", MAX(X32:X34),"")</f>
        <v>57364.44</v>
      </c>
      <c r="Y35" s="69">
        <f>IF(ISERR(+X35/X$17)," ",X35/X$17)</f>
        <v>9.5999995180289635E-2</v>
      </c>
      <c r="Z35" s="54"/>
      <c r="AA35" s="55"/>
      <c r="AD35" s="54"/>
      <c r="AE35" s="55"/>
      <c r="AF35" s="54"/>
      <c r="AG35" s="55"/>
      <c r="AH35" s="54"/>
      <c r="AI35" s="55"/>
    </row>
    <row r="36" spans="1:37" s="38" customFormat="1" ht="30" customHeight="1" thickTop="1" thickBot="1">
      <c r="A36" s="37"/>
      <c r="B36" s="37"/>
      <c r="C36" s="8" t="s">
        <v>19</v>
      </c>
      <c r="D36" s="99" t="str">
        <f>IF(ISERR(D31-D35)," ", D31-D35)</f>
        <v xml:space="preserve"> </v>
      </c>
      <c r="E36" s="4" t="str">
        <f t="shared" si="12"/>
        <v xml:space="preserve"> </v>
      </c>
      <c r="F36" s="5">
        <f>+IF(F17&lt;&gt;"",F31-F35,"")</f>
        <v>452000</v>
      </c>
      <c r="G36" s="6">
        <f t="shared" si="13"/>
        <v>0.90400000000000003</v>
      </c>
      <c r="H36" s="5">
        <f>+IF(H17&lt;&gt;"",H31-H35,"")</f>
        <v>461040</v>
      </c>
      <c r="I36" s="6">
        <f t="shared" si="13"/>
        <v>0.90400000000000003</v>
      </c>
      <c r="J36" s="5">
        <f>+IF(J17&lt;&gt;"",J31-J35,"")</f>
        <v>470260.8</v>
      </c>
      <c r="K36" s="6">
        <f>IF(ISERR(+J36/J$17)," ",J36/J$17)</f>
        <v>0.90400000000000003</v>
      </c>
      <c r="L36" s="5">
        <f>+IF(L17&lt;&gt;"",L31-L35,"")</f>
        <v>479666.02</v>
      </c>
      <c r="M36" s="6">
        <f>IF(ISERR(+L36/L$17)," ",L36/L$17)</f>
        <v>0.90400000753857868</v>
      </c>
      <c r="N36" s="5">
        <f>+IF(N17&lt;&gt;"",N31-N35,"")</f>
        <v>489259.33999999997</v>
      </c>
      <c r="O36" s="6">
        <f>IF(ISERR(+N36/N$17)," ",N36/N$17)</f>
        <v>0.90400000679950232</v>
      </c>
      <c r="P36" s="5">
        <f>+IF(P17&lt;&gt;"",P31-P35,"")</f>
        <v>499044.52</v>
      </c>
      <c r="Q36" s="6">
        <f>IF(ISERR(+P36/P$17)," ",P36/P$17)</f>
        <v>0.90399999710166135</v>
      </c>
      <c r="R36" s="5">
        <f>+IF(R17&lt;&gt;"",R31-R35,"")</f>
        <v>509025.41</v>
      </c>
      <c r="S36" s="6">
        <f>IF(ISERR(+R36/R$17)," ",R36/R$17)</f>
        <v>0.90399999318037982</v>
      </c>
      <c r="T36" s="5">
        <f>+IF(T17&lt;&gt;"",T31-T35,"")</f>
        <v>519205.91999999993</v>
      </c>
      <c r="U36" s="6">
        <f>IF(ISERR(+T36/T$17)," ",T36/T$17)</f>
        <v>0.9040000029250822</v>
      </c>
      <c r="V36" s="5">
        <f>+IF(V17&lt;&gt;"",V31-V35,"")</f>
        <v>529590.03999999992</v>
      </c>
      <c r="W36" s="6">
        <f>IF(ISERR(+V36/V$17)," ",V36/V$17)</f>
        <v>0.90400000040967532</v>
      </c>
      <c r="X36" s="5">
        <f>+IF(X17&lt;&gt;"",X31-X35,"")</f>
        <v>540181.84000000008</v>
      </c>
      <c r="Y36" s="70">
        <f>IF(ISERR(+X36/X$17)," ",X36/X$17)</f>
        <v>0.90400000481971043</v>
      </c>
      <c r="Z36" s="52"/>
      <c r="AA36" s="48"/>
      <c r="AD36" s="52"/>
      <c r="AE36" s="48"/>
      <c r="AF36" s="52"/>
      <c r="AG36" s="48"/>
      <c r="AH36" s="52"/>
      <c r="AI36" s="48"/>
    </row>
    <row r="37" spans="1:37" s="38" customFormat="1" ht="30" customHeight="1" thickBot="1">
      <c r="A37" s="37"/>
      <c r="B37" s="37"/>
      <c r="C37" s="9" t="s">
        <v>39</v>
      </c>
      <c r="D37" s="95" t="str">
        <f>+IF(F37&lt;&gt;"",F37+H37+J37+L37+N37+P37+R37+T37+V37+X37,"")</f>
        <v/>
      </c>
      <c r="E37" s="22" t="str">
        <f t="shared" si="12"/>
        <v xml:space="preserve"> </v>
      </c>
      <c r="F37" s="20"/>
      <c r="G37" s="11">
        <f t="shared" si="13"/>
        <v>0</v>
      </c>
      <c r="H37" s="20"/>
      <c r="I37" s="11">
        <f t="shared" si="13"/>
        <v>0</v>
      </c>
      <c r="J37" s="20"/>
      <c r="K37" s="11">
        <f>IF(ISERR(+J37/J$17)," ",J37/J$17)</f>
        <v>0</v>
      </c>
      <c r="L37" s="20"/>
      <c r="M37" s="11">
        <f>IF(ISERR(+L37/L$17)," ",L37/L$17)</f>
        <v>0</v>
      </c>
      <c r="N37" s="20"/>
      <c r="O37" s="11">
        <f>IF(ISERR(+N37/N$17)," ",N37/N$17)</f>
        <v>0</v>
      </c>
      <c r="P37" s="20"/>
      <c r="Q37" s="11">
        <f>IF(ISERR(+P37/P$17)," ",P37/P$17)</f>
        <v>0</v>
      </c>
      <c r="R37" s="20"/>
      <c r="S37" s="11">
        <f>IF(ISERR(+R37/R$17)," ",R37/R$17)</f>
        <v>0</v>
      </c>
      <c r="T37" s="20"/>
      <c r="U37" s="11">
        <f>IF(ISERR(+T37/T$17)," ",T37/T$17)</f>
        <v>0</v>
      </c>
      <c r="V37" s="20"/>
      <c r="W37" s="11">
        <f>IF(ISERR(+V37/V$17)," ",V37/V$17)</f>
        <v>0</v>
      </c>
      <c r="X37" s="20"/>
      <c r="Y37" s="61">
        <f>IF(ISERR(+X37/X$17)," ",X37/X$17)</f>
        <v>0</v>
      </c>
      <c r="Z37" s="49"/>
      <c r="AA37" s="48"/>
      <c r="AD37" s="49"/>
      <c r="AE37" s="48"/>
      <c r="AF37" s="49"/>
      <c r="AG37" s="48"/>
      <c r="AH37" s="49"/>
      <c r="AI37" s="48"/>
    </row>
    <row r="38" spans="1:37" s="38" customFormat="1" ht="30" customHeight="1" thickBot="1">
      <c r="A38" s="37"/>
      <c r="B38" s="37"/>
      <c r="C38" s="80" t="s">
        <v>10</v>
      </c>
      <c r="D38" s="100" t="str">
        <f>IF(ISERR(D36-D37)," ",D36-D37)</f>
        <v xml:space="preserve"> </v>
      </c>
      <c r="E38" s="23" t="str">
        <f t="shared" si="12"/>
        <v xml:space="preserve"> </v>
      </c>
      <c r="F38" s="24">
        <f>+IF(F36&lt;&gt;"",F36-F37,"")</f>
        <v>452000</v>
      </c>
      <c r="G38" s="25">
        <f t="shared" si="13"/>
        <v>0.90400000000000003</v>
      </c>
      <c r="H38" s="24">
        <f>+IF(H36&lt;&gt;"",H36-H37,"")</f>
        <v>461040</v>
      </c>
      <c r="I38" s="25">
        <f t="shared" si="13"/>
        <v>0.90400000000000003</v>
      </c>
      <c r="J38" s="24">
        <f>+IF(J36&lt;&gt;"",J36-J37,"")</f>
        <v>470260.8</v>
      </c>
      <c r="K38" s="25">
        <f>IF(ISERR(+J38/J$17)," ",J38/J$17)</f>
        <v>0.90400000000000003</v>
      </c>
      <c r="L38" s="24">
        <f>+IF(L36&lt;&gt;"",L36-L37,"")</f>
        <v>479666.02</v>
      </c>
      <c r="M38" s="25">
        <f>IF(ISERR(+L38/L$17)," ",L38/L$17)</f>
        <v>0.90400000753857868</v>
      </c>
      <c r="N38" s="24">
        <f>+IF(N36&lt;&gt;"",N36-N37,"")</f>
        <v>489259.33999999997</v>
      </c>
      <c r="O38" s="25">
        <f>IF(ISERR(+N38/N$17)," ",N38/N$17)</f>
        <v>0.90400000679950232</v>
      </c>
      <c r="P38" s="24">
        <f>+IF(P36&lt;&gt;"",P36-P37,"")</f>
        <v>499044.52</v>
      </c>
      <c r="Q38" s="25">
        <f>IF(ISERR(+P38/P$17)," ",P38/P$17)</f>
        <v>0.90399999710166135</v>
      </c>
      <c r="R38" s="24">
        <f>+IF(R36&lt;&gt;"",R36-R37,"")</f>
        <v>509025.41</v>
      </c>
      <c r="S38" s="25">
        <f>IF(ISERR(+R38/R$17)," ",R38/R$17)</f>
        <v>0.90399999318037982</v>
      </c>
      <c r="T38" s="24">
        <f>+IF(T36&lt;&gt;"",T36-T37,"")</f>
        <v>519205.91999999993</v>
      </c>
      <c r="U38" s="25">
        <f>IF(ISERR(+T38/T$17)," ",T38/T$17)</f>
        <v>0.9040000029250822</v>
      </c>
      <c r="V38" s="24">
        <f>+IF(V36&lt;&gt;"",V36-V37,"")</f>
        <v>529590.03999999992</v>
      </c>
      <c r="W38" s="25">
        <f>IF(ISERR(+V38/V$17)," ",V38/V$17)</f>
        <v>0.90400000040967532</v>
      </c>
      <c r="X38" s="24">
        <f>+IF(X36&lt;&gt;"",X36-X37,"")</f>
        <v>540181.84000000008</v>
      </c>
      <c r="Y38" s="71">
        <f>IF(ISERR(+X38/X$17)," ",X38/X$17)</f>
        <v>0.90400000481971043</v>
      </c>
      <c r="Z38" s="52"/>
      <c r="AA38" s="48"/>
      <c r="AD38" s="52"/>
      <c r="AE38" s="48"/>
      <c r="AF38" s="52"/>
      <c r="AG38" s="48"/>
      <c r="AH38" s="52"/>
      <c r="AI38" s="48"/>
    </row>
    <row r="39" spans="1:37" s="38" customFormat="1" ht="20.25" hidden="1" customHeight="1" thickTop="1">
      <c r="A39" s="37"/>
      <c r="B39" s="40"/>
      <c r="C39" s="83"/>
      <c r="D39" s="84"/>
      <c r="E39" s="84"/>
      <c r="F39" s="84"/>
      <c r="G39" s="85">
        <f>ROUND(G34,3)</f>
        <v>0</v>
      </c>
      <c r="H39" s="84"/>
      <c r="I39" s="85">
        <f>ROUND(I34,3)</f>
        <v>0</v>
      </c>
      <c r="J39" s="84"/>
      <c r="K39" s="85">
        <f>ROUND(K34,3)</f>
        <v>0</v>
      </c>
      <c r="L39" s="85"/>
      <c r="M39" s="85">
        <f>ROUND(M34,3)</f>
        <v>0</v>
      </c>
      <c r="N39" s="85"/>
      <c r="O39" s="85">
        <f>ROUND(O34,3)</f>
        <v>0</v>
      </c>
      <c r="P39" s="84"/>
      <c r="Q39" s="85">
        <f>ROUND(Q34,3)</f>
        <v>0</v>
      </c>
      <c r="R39" s="85"/>
      <c r="S39" s="85">
        <f>ROUND(S34,3)</f>
        <v>0</v>
      </c>
      <c r="T39" s="85"/>
      <c r="U39" s="85">
        <f>ROUND(U34,3)</f>
        <v>0</v>
      </c>
      <c r="V39" s="85"/>
      <c r="W39" s="85">
        <f>ROUND(W34,3)</f>
        <v>0</v>
      </c>
      <c r="X39" s="85"/>
      <c r="Y39" s="85">
        <f>ROUND(Y34,3)</f>
        <v>0</v>
      </c>
      <c r="Z39" s="48"/>
      <c r="AA39" s="48"/>
      <c r="AD39" s="40"/>
      <c r="AE39" s="40"/>
      <c r="AF39" s="40"/>
      <c r="AG39" s="40"/>
      <c r="AH39" s="40"/>
      <c r="AI39" s="40"/>
      <c r="AJ39" s="40"/>
      <c r="AK39" s="40"/>
    </row>
    <row r="40" spans="1:37" s="38" customFormat="1" ht="33.6" customHeight="1" thickTop="1">
      <c r="A40" s="37"/>
      <c r="B40" s="40"/>
      <c r="C40" s="74" t="s">
        <v>33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38" t="str">
        <f>IF(AL40&lt;&gt;"",ROUND(AL40,2),"")</f>
        <v/>
      </c>
      <c r="AD40" s="40"/>
      <c r="AE40" s="40"/>
      <c r="AF40" s="40"/>
      <c r="AG40" s="40"/>
      <c r="AH40" s="40"/>
      <c r="AI40" s="40"/>
      <c r="AJ40" s="40"/>
      <c r="AK40" s="40"/>
    </row>
    <row r="41" spans="1:37" s="38" customFormat="1" ht="18">
      <c r="A41" s="37"/>
      <c r="B41" s="37"/>
      <c r="C41" s="107" t="s">
        <v>37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"/>
      <c r="AA41" s="1"/>
    </row>
    <row r="42" spans="1:37" ht="66" customHeight="1">
      <c r="A42" s="41"/>
      <c r="B42" s="41"/>
      <c r="C42" s="106" t="s">
        <v>47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73"/>
      <c r="AA42" s="73"/>
    </row>
    <row r="43" spans="1:37">
      <c r="A43" s="41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1:37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spans="1:37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1:37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37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1:37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spans="3:25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3:25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3:25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</row>
    <row r="52" spans="3:25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</row>
    <row r="53" spans="3:25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3:2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</row>
    <row r="55" spans="3:2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</row>
    <row r="56" spans="3:2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3:2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3:2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3:2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3:25"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spans="3:25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spans="3:25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spans="3:25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</row>
    <row r="64" spans="3:25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spans="3:25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3:25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</row>
    <row r="67" spans="3:25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</row>
    <row r="68" spans="3:25"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</row>
    <row r="69" spans="3:25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3:25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</row>
  </sheetData>
  <sheetProtection algorithmName="SHA-512" hashValue="KYM63bQQW39Y+sNPOVp3f4gRS0xj+My+21+WG4Vlt0ntm1yqAaBgs7hHOBo4tglezXS9KWgKicpH1djAcF4KkA==" saltValue="nqo9+kO7JyiiTtVBsf0l1A==" spinCount="100000" sheet="1"/>
  <mergeCells count="42">
    <mergeCell ref="C5:Y5"/>
    <mergeCell ref="C6:Y6"/>
    <mergeCell ref="C10:C11"/>
    <mergeCell ref="C8:Y8"/>
    <mergeCell ref="AH16:AI16"/>
    <mergeCell ref="AF16:AG16"/>
    <mergeCell ref="AD10:AI11"/>
    <mergeCell ref="F15:Y15"/>
    <mergeCell ref="D13:Y13"/>
    <mergeCell ref="D15:E15"/>
    <mergeCell ref="D10:Q11"/>
    <mergeCell ref="R10:Y11"/>
    <mergeCell ref="AH33:AI33"/>
    <mergeCell ref="AB16:AC16"/>
    <mergeCell ref="X16:Y16"/>
    <mergeCell ref="X33:Y33"/>
    <mergeCell ref="AF33:AG33"/>
    <mergeCell ref="AB18:AC18"/>
    <mergeCell ref="AD16:AE16"/>
    <mergeCell ref="AD33:AE33"/>
    <mergeCell ref="J16:K16"/>
    <mergeCell ref="J33:K33"/>
    <mergeCell ref="N16:O16"/>
    <mergeCell ref="N33:O33"/>
    <mergeCell ref="T16:U16"/>
    <mergeCell ref="T33:U33"/>
    <mergeCell ref="Z16:AA16"/>
    <mergeCell ref="Z33:AA33"/>
    <mergeCell ref="L16:M16"/>
    <mergeCell ref="L33:M33"/>
    <mergeCell ref="C42:Y42"/>
    <mergeCell ref="C41:Y41"/>
    <mergeCell ref="F16:G16"/>
    <mergeCell ref="P16:Q16"/>
    <mergeCell ref="R16:S16"/>
    <mergeCell ref="R33:S33"/>
    <mergeCell ref="P33:Q33"/>
    <mergeCell ref="H16:I16"/>
    <mergeCell ref="V16:W16"/>
    <mergeCell ref="V33:W33"/>
    <mergeCell ref="F33:G33"/>
    <mergeCell ref="H33:I33"/>
  </mergeCells>
  <phoneticPr fontId="0" type="noConversion"/>
  <conditionalFormatting sqref="F33:K33 P33:Q33">
    <cfRule type="cellIs" dxfId="6" priority="8" stopIfTrue="1" operator="equal">
      <formula>"RENTA INFERIOR MÍNIMO ANUAL EXIGIDO"</formula>
    </cfRule>
  </conditionalFormatting>
  <conditionalFormatting sqref="L33:M33">
    <cfRule type="cellIs" dxfId="5" priority="7" stopIfTrue="1" operator="equal">
      <formula>"RENTA INFERIOR MÍNIMO ANUAL EXIGIDO"</formula>
    </cfRule>
  </conditionalFormatting>
  <conditionalFormatting sqref="N33:O33">
    <cfRule type="cellIs" dxfId="4" priority="6" stopIfTrue="1" operator="equal">
      <formula>"RENTA INFERIOR MÍNIMO ANUAL EXIGIDO"</formula>
    </cfRule>
  </conditionalFormatting>
  <conditionalFormatting sqref="R33:S33">
    <cfRule type="cellIs" dxfId="3" priority="5" stopIfTrue="1" operator="equal">
      <formula>"RENTA INFERIOR MÍNIMO ANUAL EXIGIDO"</formula>
    </cfRule>
  </conditionalFormatting>
  <conditionalFormatting sqref="T33:U33">
    <cfRule type="cellIs" dxfId="2" priority="4" stopIfTrue="1" operator="equal">
      <formula>"RENTA INFERIOR MÍNIMO ANUAL EXIGIDO"</formula>
    </cfRule>
  </conditionalFormatting>
  <conditionalFormatting sqref="V33:W33">
    <cfRule type="cellIs" dxfId="1" priority="3" stopIfTrue="1" operator="equal">
      <formula>"RENTA INFERIOR MÍNIMO ANUAL EXIGIDO"</formula>
    </cfRule>
  </conditionalFormatting>
  <conditionalFormatting sqref="X33:Y33">
    <cfRule type="cellIs" dxfId="0" priority="2" stopIfTrue="1" operator="equal">
      <formula>"RENTA INFERIOR MÍNIMO ANUAL EXIGIDO"</formula>
    </cfRule>
  </conditionalFormatting>
  <dataValidations xWindow="1122" yWindow="956" count="3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5%" sqref="G34" xr:uid="{00000000-0002-0000-0000-000000000000}">
      <formula1>IF(I34="",AND(G34&gt;=0.15),AND(G34&gt;=0.15,I34&lt;=(G34+0.02),I34&gt;=G34))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% OFERTADO" prompt="Debe ser igual o superior al 15%" sqref="K34" xr:uid="{00000000-0002-0000-0000-000001000000}">
      <formula1>IF(M34="",AND(K34&gt;=0.15),AND(K34&gt;=0.15,M34&lt;=(K34+0.02),M34&gt;=K34))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I34 Q34 M34 W34 U34 S34 O34 Y34" xr:uid="{00000000-0002-0000-0000-000002000000}">
      <formula1>AND(I34&gt;=G34,I34&lt;=(G34+0.02),K34&lt;=(I34+0.02),OR(K34&gt;=I34,K34=""))</formula1>
    </dataValidation>
  </dataValidations>
  <printOptions horizontalCentered="1"/>
  <pageMargins left="0.11811023622047245" right="0.11811023622047245" top="0.74803149606299213" bottom="0.35433070866141736" header="0.31496062992125984" footer="0.31496062992125984"/>
  <pageSetup paperSize="9" scale="40" orientation="landscape" r:id="rId1"/>
  <headerFooter alignWithMargins="0"/>
  <colBreaks count="1" manualBreakCount="1">
    <brk id="5" max="42" man="1"/>
  </colBreaks>
  <ignoredErrors>
    <ignoredError sqref="D19 F19 H19 J19 P19 D29:F29 G29 I29 K29 Q29 D31:F31 G31 I31 K31 Q31 F35:F36 H35:H36 J35:J36 P35:P36 D36:E36 G36 I36 K36:L36 Q36:R36 E38:F38 G38:H38 I38:J38 K38:L38 P38:R38 E32 N36 N38 T36 T38 V36 V38 X36 X38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9BFB021349024FBB0F410788066214" ma:contentTypeVersion="18" ma:contentTypeDescription="Crear nuevo documento." ma:contentTypeScope="" ma:versionID="e88a3e26eb5d49ad1d3418484640060a">
  <xsd:schema xmlns:xsd="http://www.w3.org/2001/XMLSchema" xmlns:xs="http://www.w3.org/2001/XMLSchema" xmlns:p="http://schemas.microsoft.com/office/2006/metadata/properties" xmlns:ns3="118f011c-9c92-403d-b3b2-e12472583036" xmlns:ns4="e60ed815-c73b-465f-8e2e-76242aea5ac4" targetNamespace="http://schemas.microsoft.com/office/2006/metadata/properties" ma:root="true" ma:fieldsID="55151316f0c84a98d7595cb540334c92" ns3:_="" ns4:_="">
    <xsd:import namespace="118f011c-9c92-403d-b3b2-e12472583036"/>
    <xsd:import namespace="e60ed815-c73b-465f-8e2e-76242aea5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f011c-9c92-403d-b3b2-e124725830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ed815-c73b-465f-8e2e-76242aea5ac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8f011c-9c92-403d-b3b2-e12472583036" xsi:nil="true"/>
  </documentManagement>
</p:properties>
</file>

<file path=customXml/itemProps1.xml><?xml version="1.0" encoding="utf-8"?>
<ds:datastoreItem xmlns:ds="http://schemas.openxmlformats.org/officeDocument/2006/customXml" ds:itemID="{74254D6D-488B-4CDF-BFC2-9F732AC99C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CD5404-12BE-4A2D-A971-8668490664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8f011c-9c92-403d-b3b2-e12472583036"/>
    <ds:schemaRef ds:uri="e60ed815-c73b-465f-8e2e-76242aea5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F33421-D44D-4358-A107-8C5233A753BF}">
  <ds:schemaRefs>
    <ds:schemaRef ds:uri="http://schemas.microsoft.com/office/2006/metadata/properties"/>
    <ds:schemaRef ds:uri="e60ed815-c73b-465f-8e2e-76242aea5ac4"/>
    <ds:schemaRef ds:uri="http://purl.org/dc/terms/"/>
    <ds:schemaRef ds:uri="http://schemas.openxmlformats.org/package/2006/metadata/core-properties"/>
    <ds:schemaRef ds:uri="118f011c-9c92-403d-b3b2-e12472583036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ANEJO 1.D</vt:lpstr>
      <vt:lpstr>'ANEJO 1.D'!Área_de_impresión</vt:lpstr>
    </vt:vector>
  </TitlesOfParts>
  <Company>Renfe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Estaciones</dc:creator>
  <cp:lastModifiedBy>JOSE GOMEZ JIMENEZ</cp:lastModifiedBy>
  <cp:lastPrinted>2024-05-17T16:38:13Z</cp:lastPrinted>
  <dcterms:created xsi:type="dcterms:W3CDTF">2007-02-26T12:46:44Z</dcterms:created>
  <dcterms:modified xsi:type="dcterms:W3CDTF">2024-08-05T10:23:50Z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0x010100359BFB021349024FBB0F410788066214</vt:lpwstr>
  </property>
  <property fmtid="{D5CDD505-2E9C-101B-9397-08002B2CF9AE}" pid="3" name="MSIP_Label_62394dc9-7b9f-4804-8eca-3bd919c5bef4_Enabled">
    <vt:lpwstr>true</vt:lpwstr>
  </property>
  <property fmtid="{D5CDD505-2E9C-101B-9397-08002B2CF9AE}" pid="4" name="MSIP_Label_62394dc9-7b9f-4804-8eca-3bd919c5bef4_SetDate">
    <vt:lpwstr>2024-05-17T16:39:09Z</vt:lpwstr>
  </property>
  <property fmtid="{D5CDD505-2E9C-101B-9397-08002B2CF9AE}" pid="5" name="MSIP_Label_62394dc9-7b9f-4804-8eca-3bd919c5bef4_Method">
    <vt:lpwstr>Standard</vt:lpwstr>
  </property>
  <property fmtid="{D5CDD505-2E9C-101B-9397-08002B2CF9AE}" pid="6" name="MSIP_Label_62394dc9-7b9f-4804-8eca-3bd919c5bef4_Name">
    <vt:lpwstr>Etiqueta predeterminada uso interno</vt:lpwstr>
  </property>
  <property fmtid="{D5CDD505-2E9C-101B-9397-08002B2CF9AE}" pid="7" name="MSIP_Label_62394dc9-7b9f-4804-8eca-3bd919c5bef4_SiteId">
    <vt:lpwstr>f752ca51-e762-497a-939c-e7b7813268af</vt:lpwstr>
  </property>
  <property fmtid="{D5CDD505-2E9C-101B-9397-08002B2CF9AE}" pid="8" name="MSIP_Label_62394dc9-7b9f-4804-8eca-3bd919c5bef4_ActionId">
    <vt:lpwstr>4cacad5e-40d7-4747-a38c-8f0a5da57c14</vt:lpwstr>
  </property>
  <property fmtid="{D5CDD505-2E9C-101B-9397-08002B2CF9AE}" pid="9" name="MSIP_Label_62394dc9-7b9f-4804-8eca-3bd919c5bef4_ContentBits">
    <vt:lpwstr>0</vt:lpwstr>
  </property>
</Properties>
</file>