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SLEN\JC\LICITACIONES\2025\NUEVA ESTACIÓN DONOSTI\CAFETERÍA\MODELOS OFERTA ECONÓMICA\"/>
    </mc:Choice>
  </mc:AlternateContent>
  <xr:revisionPtr revIDLastSave="0" documentId="13_ncr:1_{C6950D77-9B50-4969-B6E5-6ACBF9B4A0D0}" xr6:coauthVersionLast="47" xr6:coauthVersionMax="47" xr10:uidLastSave="{00000000-0000-0000-0000-000000000000}"/>
  <bookViews>
    <workbookView xWindow="-110" yWindow="-110" windowWidth="19420" windowHeight="10420" xr2:uid="{8323DB2D-A851-4833-BEA5-F92ED7B49FA7}"/>
  </bookViews>
  <sheets>
    <sheet name="Hoja2" sheetId="2" r:id="rId1"/>
  </sheets>
  <definedNames>
    <definedName name="_xlnm.Print_Area" localSheetId="0">Hoja2!$A$1:$M$35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2" l="1"/>
  <c r="B29" i="2"/>
  <c r="C29" i="2" s="1"/>
  <c r="E16" i="2" l="1"/>
  <c r="B26" i="2"/>
  <c r="C26" i="2" s="1"/>
  <c r="D25" i="2"/>
  <c r="B31" i="2"/>
  <c r="C31" i="2" s="1"/>
  <c r="B19" i="2"/>
  <c r="C19" i="2" s="1"/>
  <c r="B20" i="2"/>
  <c r="C20" i="2" s="1"/>
  <c r="B21" i="2"/>
  <c r="C21" i="2" s="1"/>
  <c r="B22" i="2"/>
  <c r="C22" i="2" s="1"/>
  <c r="B23" i="2"/>
  <c r="C23" i="2" s="1"/>
  <c r="B24" i="2"/>
  <c r="C24" i="2" s="1"/>
  <c r="B18" i="2"/>
  <c r="C18" i="2" s="1"/>
  <c r="B17" i="2"/>
  <c r="C17" i="2" s="1"/>
  <c r="M25" i="2" l="1"/>
  <c r="K25" i="2"/>
  <c r="B28" i="2"/>
  <c r="B14" i="2"/>
  <c r="L25" i="2"/>
  <c r="M16" i="2"/>
  <c r="L16" i="2"/>
  <c r="L27" i="2" l="1"/>
  <c r="M27" i="2"/>
  <c r="M30" i="2" s="1"/>
  <c r="J25" i="2"/>
  <c r="I25" i="2"/>
  <c r="H25" i="2"/>
  <c r="G25" i="2"/>
  <c r="F25" i="2"/>
  <c r="E25" i="2"/>
  <c r="B25" i="2"/>
  <c r="C25" i="2" s="1"/>
  <c r="K16" i="2"/>
  <c r="J16" i="2"/>
  <c r="I16" i="2"/>
  <c r="H16" i="2"/>
  <c r="G16" i="2"/>
  <c r="F16" i="2"/>
  <c r="L30" i="2" l="1"/>
  <c r="L32" i="2" s="1"/>
  <c r="J27" i="2"/>
  <c r="I27" i="2"/>
  <c r="I30" i="2" s="1"/>
  <c r="F27" i="2"/>
  <c r="F30" i="2" s="1"/>
  <c r="H27" i="2"/>
  <c r="H30" i="2" s="1"/>
  <c r="K27" i="2"/>
  <c r="K30" i="2" s="1"/>
  <c r="G27" i="2"/>
  <c r="G30" i="2" s="1"/>
  <c r="E27" i="2"/>
  <c r="E30" i="2" s="1"/>
  <c r="J30" i="2" l="1"/>
  <c r="J32" i="2" s="1"/>
  <c r="I32" i="2"/>
  <c r="M32" i="2"/>
  <c r="H32" i="2"/>
  <c r="F32" i="2"/>
  <c r="K32" i="2" l="1"/>
  <c r="G32" i="2"/>
  <c r="E32" i="2"/>
  <c r="D16" i="2" l="1"/>
  <c r="D27" i="2" s="1"/>
  <c r="D30" i="2" s="1"/>
  <c r="B15" i="2"/>
  <c r="C15" i="2" s="1"/>
  <c r="D32" i="2" l="1"/>
  <c r="B16" i="2"/>
  <c r="C16" i="2" s="1"/>
  <c r="B27" i="2" l="1"/>
  <c r="B30" i="2" l="1"/>
  <c r="B32" i="2" s="1"/>
  <c r="C32" i="2" s="1"/>
  <c r="C27" i="2"/>
  <c r="C30" i="2" l="1"/>
</calcChain>
</file>

<file path=xl/sharedStrings.xml><?xml version="1.0" encoding="utf-8"?>
<sst xmlns="http://schemas.openxmlformats.org/spreadsheetml/2006/main" count="39" uniqueCount="39">
  <si>
    <t>ESTE MODELO SE CUMPLIMENTARÁ Y SE INCLUIRÁ EN EL SOBRE Nº 3 DE LA PETICIÓN DE OFERTAS</t>
  </si>
  <si>
    <t>EMPRESA</t>
  </si>
  <si>
    <t>(COMPLETAR SOLO CELDAS EN BLANCO)</t>
  </si>
  <si>
    <t>TOTAL CONTRATO</t>
  </si>
  <si>
    <t>AÑOS PREVISTOS DE VIGENCIA DEL CONTRATO</t>
  </si>
  <si>
    <t xml:space="preserve">TOTAL </t>
  </si>
  <si>
    <t>% s/ventas</t>
  </si>
  <si>
    <t>AÑO 1</t>
  </si>
  <si>
    <t>AÑO 2</t>
  </si>
  <si>
    <t>AÑO 3</t>
  </si>
  <si>
    <t xml:space="preserve">VENTAS       </t>
  </si>
  <si>
    <t>COSTES MATERIA PRIMA</t>
  </si>
  <si>
    <t>MARGEN BRUTO</t>
  </si>
  <si>
    <t>COSTES PERSONAL</t>
  </si>
  <si>
    <t>COMISIONES T. BANCARIAS</t>
  </si>
  <si>
    <t>TASAS Y TRIBUTOS</t>
  </si>
  <si>
    <t>MNTO. Y SUMINISTROS</t>
  </si>
  <si>
    <t>PUBLICIDAD Y PROMOCIÓN</t>
  </si>
  <si>
    <t>EXTRUCT. Y ADMON.</t>
  </si>
  <si>
    <t>GASTOS GENERALES</t>
  </si>
  <si>
    <t>TOTAL GASTOS GENERALES</t>
  </si>
  <si>
    <t>AMORTIZACIONES</t>
  </si>
  <si>
    <t>MARGEN DE EXPLOTACIÓN ANTES DE RENTAS</t>
  </si>
  <si>
    <t>MARGEN DE EXPLOTACION</t>
  </si>
  <si>
    <t>GASTOS EXTRAORDINARIOS</t>
  </si>
  <si>
    <t>Bº ANTES IMPTOS.</t>
  </si>
  <si>
    <t>OBSERVACIONES</t>
  </si>
  <si>
    <r>
      <t>OTROS COSTES</t>
    </r>
    <r>
      <rPr>
        <b/>
        <sz val="10"/>
        <color indexed="10"/>
        <rFont val="Adif Fago No Regular"/>
      </rPr>
      <t xml:space="preserve">    </t>
    </r>
    <r>
      <rPr>
        <b/>
        <sz val="12"/>
        <color indexed="10"/>
        <rFont val="Adif Fago No Regular"/>
      </rPr>
      <t>(1)</t>
    </r>
  </si>
  <si>
    <t>AÑO 4</t>
  </si>
  <si>
    <t>AÑO 5</t>
  </si>
  <si>
    <t>AÑO 6</t>
  </si>
  <si>
    <t>AÑO 7</t>
  </si>
  <si>
    <t>AÑO 8</t>
  </si>
  <si>
    <t>AÑO 9</t>
  </si>
  <si>
    <t>AÑO 10</t>
  </si>
  <si>
    <t xml:space="preserve">
(1) Descripción de Otros Costes y/o Gastos Extraordinarios
(2) Figurar el porcentaje de renta variable según lo definido en el punto 3.2 del C.C.P. 
       debiendo cumplir las condiciones siguientes:
       • Para el primer año un porcentaje variable mínimo del 8% 
       • Ser el mismo para todos los meses de cada año.
       • Ser igual o mayor al del año anterior.
       • No ser mayor en 2 puntos porcentuales al porcentaje ofrecido en el año anterior.
       • Estar expresado en un solo decimal.
</t>
  </si>
  <si>
    <t>ANEJO AL P.C.P. Nº EXPEDIENTE 202416200031 EN LA ESTACIÓN DE DONOSTIA</t>
  </si>
  <si>
    <r>
      <t xml:space="preserve">RENTA VARIABLE OFERTADA   </t>
    </r>
    <r>
      <rPr>
        <b/>
        <sz val="12"/>
        <color indexed="10"/>
        <rFont val="Adif Fago No Regular"/>
      </rPr>
      <t xml:space="preserve"> (2)</t>
    </r>
  </si>
  <si>
    <t>RENTA MINIMA GARANTIZADA EXIGIDA EN LICITACIÓN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</si>
</sst>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\ &quot;€&quot;"/>
    <numFmt numFmtId="166" formatCode="#,##0.00\ &quot;€&quot;"/>
  </numFmts>
  <fonts count="20">
    <font>
      <sz val="11"/>
      <color theme="1"/>
      <name val="Calibri"/>
      <family val="2"/>
      <scheme val="minor"/>
    </font>
    <font>
      <b/>
      <sz val="16"/>
      <name val="Adif Fago No Regular"/>
    </font>
    <font>
      <b/>
      <sz val="9"/>
      <name val="Adif Fago No Regular"/>
    </font>
    <font>
      <sz val="10"/>
      <name val="Adif Fago No Regular"/>
    </font>
    <font>
      <b/>
      <sz val="18"/>
      <name val="Adif Fago No Regular"/>
    </font>
    <font>
      <b/>
      <sz val="20"/>
      <name val="Adif Fago No Regular"/>
    </font>
    <font>
      <b/>
      <sz val="12"/>
      <name val="Adif Fago No Regular"/>
    </font>
    <font>
      <b/>
      <sz val="14"/>
      <color theme="1" tint="0.499984740745262"/>
      <name val="Adif Fago No Regular"/>
    </font>
    <font>
      <b/>
      <sz val="14"/>
      <color rgb="FFFF0000"/>
      <name val="Adif Fago No Regular"/>
    </font>
    <font>
      <sz val="12"/>
      <name val="Adif Fago No Regular"/>
    </font>
    <font>
      <b/>
      <sz val="11"/>
      <name val="Adif Fago No Regular"/>
    </font>
    <font>
      <b/>
      <sz val="10"/>
      <name val="Adif Fago No Regular"/>
    </font>
    <font>
      <sz val="10"/>
      <color theme="1" tint="0.34998626667073579"/>
      <name val="Adif Fago No Regular"/>
    </font>
    <font>
      <sz val="10"/>
      <color theme="1"/>
      <name val="Adif Fago No Regular"/>
    </font>
    <font>
      <b/>
      <sz val="10"/>
      <color indexed="10"/>
      <name val="Adif Fago No Regular"/>
    </font>
    <font>
      <b/>
      <sz val="12"/>
      <color indexed="10"/>
      <name val="Adif Fago No Regular"/>
    </font>
    <font>
      <sz val="11"/>
      <name val="Adif Fago No Regular"/>
    </font>
    <font>
      <b/>
      <sz val="10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1"/>
      <name val="Adif Fago No Regular"/>
    </font>
  </fonts>
  <fills count="8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theme="0" tint="-0.24994659260841701"/>
      </right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double">
        <color indexed="64"/>
      </bottom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Protection="1">
      <protection hidden="1"/>
    </xf>
    <xf numFmtId="0" fontId="3" fillId="0" borderId="5" xfId="0" applyFont="1" applyBorder="1" applyProtection="1">
      <protection hidden="1"/>
    </xf>
    <xf numFmtId="165" fontId="12" fillId="4" borderId="28" xfId="0" applyNumberFormat="1" applyFont="1" applyFill="1" applyBorder="1" applyAlignment="1" applyProtection="1">
      <alignment horizontal="right" vertical="center" shrinkToFit="1"/>
      <protection locked="0"/>
    </xf>
    <xf numFmtId="10" fontId="0" fillId="0" borderId="34" xfId="1" applyNumberFormat="1" applyFont="1" applyBorder="1" applyProtection="1">
      <protection locked="0"/>
    </xf>
    <xf numFmtId="165" fontId="12" fillId="4" borderId="56" xfId="0" applyNumberFormat="1" applyFont="1" applyFill="1" applyBorder="1" applyAlignment="1" applyProtection="1">
      <alignment horizontal="right" vertical="center" shrinkToFit="1"/>
      <protection locked="0"/>
    </xf>
    <xf numFmtId="10" fontId="12" fillId="4" borderId="23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57" xfId="0" applyFont="1" applyBorder="1" applyProtection="1">
      <protection hidden="1"/>
    </xf>
    <xf numFmtId="0" fontId="0" fillId="0" borderId="0" xfId="0" applyProtection="1">
      <protection locked="0"/>
    </xf>
    <xf numFmtId="0" fontId="3" fillId="0" borderId="0" xfId="0" applyFont="1" applyProtection="1">
      <protection locked="0" hidden="1"/>
    </xf>
    <xf numFmtId="165" fontId="11" fillId="5" borderId="18" xfId="0" applyNumberFormat="1" applyFont="1" applyFill="1" applyBorder="1" applyAlignment="1" applyProtection="1">
      <alignment horizontal="left" vertical="center"/>
      <protection locked="0"/>
    </xf>
    <xf numFmtId="165" fontId="12" fillId="2" borderId="17" xfId="0" applyNumberFormat="1" applyFont="1" applyFill="1" applyBorder="1" applyAlignment="1" applyProtection="1">
      <alignment horizontal="right" vertical="center" shrinkToFit="1"/>
      <protection locked="0"/>
    </xf>
    <xf numFmtId="164" fontId="11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vertical="center"/>
      <protection locked="0" hidden="1"/>
    </xf>
    <xf numFmtId="0" fontId="16" fillId="0" borderId="1" xfId="0" applyFont="1" applyBorder="1" applyAlignment="1" applyProtection="1">
      <alignment vertical="center"/>
      <protection locked="0" hidden="1"/>
    </xf>
    <xf numFmtId="0" fontId="16" fillId="0" borderId="61" xfId="0" applyFont="1" applyBorder="1" applyAlignment="1" applyProtection="1">
      <alignment vertical="center"/>
      <protection locked="0" hidden="1"/>
    </xf>
    <xf numFmtId="0" fontId="3" fillId="0" borderId="0" xfId="0" applyFont="1" applyAlignment="1" applyProtection="1">
      <alignment horizontal="center" vertical="center"/>
      <protection locked="0" hidden="1"/>
    </xf>
    <xf numFmtId="0" fontId="3" fillId="0" borderId="0" xfId="0" applyFont="1" applyAlignment="1" applyProtection="1">
      <alignment horizontal="left" vertical="center"/>
      <protection locked="0" hidden="1"/>
    </xf>
    <xf numFmtId="10" fontId="0" fillId="0" borderId="0" xfId="1" applyNumberFormat="1" applyFont="1" applyProtection="1">
      <protection locked="0"/>
    </xf>
    <xf numFmtId="10" fontId="0" fillId="0" borderId="0" xfId="0" applyNumberFormat="1" applyProtection="1">
      <protection locked="0"/>
    </xf>
    <xf numFmtId="0" fontId="3" fillId="0" borderId="1" xfId="0" applyFont="1" applyBorder="1"/>
    <xf numFmtId="0" fontId="4" fillId="3" borderId="0" xfId="0" applyFont="1" applyFill="1" applyAlignment="1">
      <alignment vertical="center" shrinkToFit="1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8" xfId="0" applyFont="1" applyBorder="1"/>
    <xf numFmtId="0" fontId="8" fillId="4" borderId="0" xfId="0" applyFont="1" applyFill="1" applyAlignment="1">
      <alignment horizontal="center" vertical="center" wrapText="1"/>
    </xf>
    <xf numFmtId="0" fontId="3" fillId="0" borderId="6" xfId="0" applyFont="1" applyBorder="1"/>
    <xf numFmtId="0" fontId="6" fillId="0" borderId="10" xfId="0" applyFont="1" applyBorder="1"/>
    <xf numFmtId="0" fontId="9" fillId="0" borderId="10" xfId="0" applyFont="1" applyBorder="1"/>
    <xf numFmtId="0" fontId="6" fillId="0" borderId="13" xfId="0" applyFont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164" fontId="2" fillId="5" borderId="15" xfId="0" applyNumberFormat="1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51" xfId="0" applyFont="1" applyFill="1" applyBorder="1" applyAlignment="1">
      <alignment horizontal="center" vertical="center"/>
    </xf>
    <xf numFmtId="165" fontId="11" fillId="5" borderId="16" xfId="0" applyNumberFormat="1" applyFont="1" applyFill="1" applyBorder="1" applyAlignment="1">
      <alignment horizontal="left" vertical="center"/>
    </xf>
    <xf numFmtId="166" fontId="12" fillId="2" borderId="14" xfId="0" applyNumberFormat="1" applyFont="1" applyFill="1" applyBorder="1" applyAlignment="1">
      <alignment horizontal="right" vertical="center" shrinkToFit="1"/>
    </xf>
    <xf numFmtId="165" fontId="12" fillId="2" borderId="15" xfId="0" applyNumberFormat="1" applyFont="1" applyFill="1" applyBorder="1" applyAlignment="1">
      <alignment horizontal="right" vertical="center" shrinkToFit="1"/>
    </xf>
    <xf numFmtId="4" fontId="3" fillId="4" borderId="17" xfId="0" applyNumberFormat="1" applyFont="1" applyFill="1" applyBorder="1" applyAlignment="1">
      <alignment horizontal="right" vertical="center" shrinkToFit="1"/>
    </xf>
    <xf numFmtId="0" fontId="11" fillId="7" borderId="19" xfId="0" applyFont="1" applyFill="1" applyBorder="1" applyAlignment="1">
      <alignment horizontal="left" vertical="center"/>
    </xf>
    <xf numFmtId="165" fontId="11" fillId="7" borderId="20" xfId="0" applyNumberFormat="1" applyFont="1" applyFill="1" applyBorder="1" applyAlignment="1">
      <alignment horizontal="right" vertical="center" shrinkToFit="1"/>
    </xf>
    <xf numFmtId="164" fontId="11" fillId="7" borderId="21" xfId="0" applyNumberFormat="1" applyFont="1" applyFill="1" applyBorder="1" applyAlignment="1">
      <alignment horizontal="center" vertical="center" shrinkToFit="1"/>
    </xf>
    <xf numFmtId="165" fontId="3" fillId="7" borderId="22" xfId="0" applyNumberFormat="1" applyFont="1" applyFill="1" applyBorder="1" applyAlignment="1">
      <alignment horizontal="right" vertical="center" shrinkToFit="1"/>
    </xf>
    <xf numFmtId="165" fontId="3" fillId="7" borderId="23" xfId="0" applyNumberFormat="1" applyFont="1" applyFill="1" applyBorder="1" applyAlignment="1">
      <alignment horizontal="right" vertical="center" shrinkToFit="1"/>
    </xf>
    <xf numFmtId="165" fontId="13" fillId="7" borderId="23" xfId="0" applyNumberFormat="1" applyFont="1" applyFill="1" applyBorder="1" applyAlignment="1">
      <alignment horizontal="right" vertical="center" shrinkToFit="1"/>
    </xf>
    <xf numFmtId="165" fontId="11" fillId="5" borderId="24" xfId="0" applyNumberFormat="1" applyFont="1" applyFill="1" applyBorder="1" applyAlignment="1">
      <alignment horizontal="left" vertical="center"/>
    </xf>
    <xf numFmtId="165" fontId="12" fillId="2" borderId="17" xfId="0" applyNumberFormat="1" applyFont="1" applyFill="1" applyBorder="1" applyAlignment="1">
      <alignment horizontal="right" vertical="center" shrinkToFit="1"/>
    </xf>
    <xf numFmtId="164" fontId="11" fillId="2" borderId="25" xfId="0" applyNumberFormat="1" applyFont="1" applyFill="1" applyBorder="1" applyAlignment="1">
      <alignment horizontal="center" vertical="center" shrinkToFit="1"/>
    </xf>
    <xf numFmtId="164" fontId="11" fillId="2" borderId="15" xfId="0" applyNumberFormat="1" applyFont="1" applyFill="1" applyBorder="1" applyAlignment="1">
      <alignment horizontal="center" vertical="center" shrinkToFit="1"/>
    </xf>
    <xf numFmtId="164" fontId="11" fillId="2" borderId="26" xfId="0" applyNumberFormat="1" applyFont="1" applyFill="1" applyBorder="1" applyAlignment="1">
      <alignment horizontal="center" vertical="center" shrinkToFit="1"/>
    </xf>
    <xf numFmtId="165" fontId="11" fillId="5" borderId="27" xfId="0" applyNumberFormat="1" applyFont="1" applyFill="1" applyBorder="1" applyAlignment="1">
      <alignment horizontal="left" vertical="center"/>
    </xf>
    <xf numFmtId="165" fontId="11" fillId="2" borderId="20" xfId="0" applyNumberFormat="1" applyFont="1" applyFill="1" applyBorder="1" applyAlignment="1">
      <alignment horizontal="right" vertical="center" wrapText="1"/>
    </xf>
    <xf numFmtId="164" fontId="11" fillId="2" borderId="33" xfId="0" applyNumberFormat="1" applyFont="1" applyFill="1" applyBorder="1" applyAlignment="1">
      <alignment horizontal="center" vertical="center" shrinkToFit="1"/>
    </xf>
    <xf numFmtId="0" fontId="11" fillId="7" borderId="19" xfId="0" applyFont="1" applyFill="1" applyBorder="1" applyAlignment="1">
      <alignment horizontal="left" vertical="center" wrapText="1"/>
    </xf>
    <xf numFmtId="165" fontId="11" fillId="7" borderId="29" xfId="0" applyNumberFormat="1" applyFont="1" applyFill="1" applyBorder="1" applyAlignment="1">
      <alignment horizontal="right" vertical="center" shrinkToFit="1"/>
    </xf>
    <xf numFmtId="165" fontId="11" fillId="7" borderId="30" xfId="0" applyNumberFormat="1" applyFont="1" applyFill="1" applyBorder="1" applyAlignment="1">
      <alignment horizontal="right" vertical="center" shrinkToFit="1"/>
    </xf>
    <xf numFmtId="0" fontId="11" fillId="6" borderId="31" xfId="0" applyFont="1" applyFill="1" applyBorder="1" applyAlignment="1">
      <alignment horizontal="left" vertical="center" wrapText="1"/>
    </xf>
    <xf numFmtId="166" fontId="6" fillId="6" borderId="32" xfId="0" applyNumberFormat="1" applyFont="1" applyFill="1" applyBorder="1" applyAlignment="1">
      <alignment horizontal="center" vertical="center" shrinkToFit="1"/>
    </xf>
    <xf numFmtId="164" fontId="11" fillId="6" borderId="33" xfId="0" applyNumberFormat="1" applyFont="1" applyFill="1" applyBorder="1" applyAlignment="1">
      <alignment horizontal="center" vertical="center" shrinkToFit="1"/>
    </xf>
    <xf numFmtId="166" fontId="6" fillId="6" borderId="55" xfId="0" applyNumberFormat="1" applyFont="1" applyFill="1" applyBorder="1" applyAlignment="1">
      <alignment horizontal="center" vertical="center" shrinkToFit="1"/>
    </xf>
    <xf numFmtId="166" fontId="19" fillId="6" borderId="55" xfId="0" applyNumberFormat="1" applyFont="1" applyFill="1" applyBorder="1" applyAlignment="1">
      <alignment horizontal="center" vertical="center" shrinkToFit="1"/>
    </xf>
    <xf numFmtId="0" fontId="11" fillId="5" borderId="31" xfId="0" applyFont="1" applyFill="1" applyBorder="1" applyAlignment="1">
      <alignment horizontal="left" vertical="center" wrapText="1"/>
    </xf>
    <xf numFmtId="165" fontId="10" fillId="2" borderId="35" xfId="0" applyNumberFormat="1" applyFont="1" applyFill="1" applyBorder="1" applyAlignment="1">
      <alignment horizontal="center" vertical="center" shrinkToFit="1"/>
    </xf>
    <xf numFmtId="164" fontId="11" fillId="2" borderId="54" xfId="0" applyNumberFormat="1" applyFont="1" applyFill="1" applyBorder="1" applyAlignment="1">
      <alignment horizontal="center" vertical="center" shrinkToFit="1"/>
    </xf>
    <xf numFmtId="0" fontId="11" fillId="7" borderId="36" xfId="0" applyFont="1" applyFill="1" applyBorder="1" applyAlignment="1">
      <alignment horizontal="left" vertical="center" wrapText="1"/>
    </xf>
    <xf numFmtId="166" fontId="11" fillId="7" borderId="37" xfId="0" quotePrefix="1" applyNumberFormat="1" applyFont="1" applyFill="1" applyBorder="1" applyAlignment="1">
      <alignment horizontal="right" vertical="center" shrinkToFit="1"/>
    </xf>
    <xf numFmtId="164" fontId="11" fillId="7" borderId="33" xfId="0" applyNumberFormat="1" applyFont="1" applyFill="1" applyBorder="1" applyAlignment="1">
      <alignment horizontal="center" vertical="center" shrinkToFit="1"/>
    </xf>
    <xf numFmtId="165" fontId="11" fillId="2" borderId="32" xfId="0" applyNumberFormat="1" applyFont="1" applyFill="1" applyBorder="1" applyAlignment="1">
      <alignment horizontal="right" vertical="center" shrinkToFit="1"/>
    </xf>
    <xf numFmtId="0" fontId="11" fillId="7" borderId="39" xfId="0" applyFont="1" applyFill="1" applyBorder="1" applyAlignment="1">
      <alignment horizontal="left" vertical="center"/>
    </xf>
    <xf numFmtId="166" fontId="11" fillId="7" borderId="40" xfId="0" applyNumberFormat="1" applyFont="1" applyFill="1" applyBorder="1" applyAlignment="1">
      <alignment horizontal="right" vertical="center" shrinkToFit="1"/>
    </xf>
    <xf numFmtId="164" fontId="11" fillId="7" borderId="60" xfId="0" applyNumberFormat="1" applyFont="1" applyFill="1" applyBorder="1" applyAlignment="1">
      <alignment horizontal="center" vertical="center" shrinkToFit="1"/>
    </xf>
    <xf numFmtId="165" fontId="3" fillId="7" borderId="38" xfId="0" applyNumberFormat="1" applyFont="1" applyFill="1" applyBorder="1" applyAlignment="1">
      <alignment horizontal="right" vertical="center" shrinkToFit="1"/>
    </xf>
    <xf numFmtId="165" fontId="3" fillId="7" borderId="41" xfId="0" applyNumberFormat="1" applyFont="1" applyFill="1" applyBorder="1" applyAlignment="1">
      <alignment horizontal="right" vertical="center" shrinkToFit="1"/>
    </xf>
    <xf numFmtId="165" fontId="3" fillId="7" borderId="42" xfId="0" applyNumberFormat="1" applyFont="1" applyFill="1" applyBorder="1" applyAlignment="1">
      <alignment horizontal="right" vertical="center" shrinkToFit="1"/>
    </xf>
    <xf numFmtId="0" fontId="8" fillId="0" borderId="2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7" fillId="2" borderId="52" xfId="0" applyFont="1" applyFill="1" applyBorder="1" applyAlignment="1">
      <alignment horizontal="left" vertical="center" wrapText="1"/>
    </xf>
    <xf numFmtId="0" fontId="17" fillId="2" borderId="30" xfId="0" applyFont="1" applyFill="1" applyBorder="1" applyAlignment="1">
      <alignment horizontal="left" vertical="center" wrapText="1"/>
    </xf>
    <xf numFmtId="0" fontId="17" fillId="2" borderId="53" xfId="0" applyFont="1" applyFill="1" applyBorder="1" applyAlignment="1">
      <alignment horizontal="left" vertical="center" wrapText="1"/>
    </xf>
    <xf numFmtId="0" fontId="6" fillId="7" borderId="43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" fillId="7" borderId="58" xfId="0" applyFont="1" applyFill="1" applyBorder="1" applyAlignment="1" applyProtection="1">
      <alignment horizontal="center" vertical="center" wrapText="1"/>
      <protection hidden="1"/>
    </xf>
    <xf numFmtId="0" fontId="0" fillId="7" borderId="59" xfId="0" applyFill="1" applyBorder="1" applyAlignment="1" applyProtection="1">
      <alignment horizontal="center" vertical="center" wrapText="1"/>
      <protection hidden="1"/>
    </xf>
    <xf numFmtId="0" fontId="8" fillId="4" borderId="6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6" fillId="5" borderId="48" xfId="0" applyFont="1" applyFill="1" applyBorder="1" applyAlignment="1">
      <alignment horizontal="center" vertical="center"/>
    </xf>
    <xf numFmtId="0" fontId="6" fillId="5" borderId="49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7" fillId="0" borderId="47" xfId="0" applyFont="1" applyBorder="1" applyAlignment="1" applyProtection="1">
      <alignment horizontal="center" vertical="center" wrapText="1"/>
      <protection locked="0" hidden="1"/>
    </xf>
    <xf numFmtId="0" fontId="7" fillId="0" borderId="45" xfId="0" applyFont="1" applyBorder="1" applyAlignment="1" applyProtection="1">
      <alignment horizontal="center" vertical="center" wrapText="1"/>
      <protection locked="0" hidden="1"/>
    </xf>
    <xf numFmtId="0" fontId="7" fillId="0" borderId="46" xfId="0" applyFont="1" applyBorder="1" applyAlignment="1" applyProtection="1">
      <alignment horizontal="center" vertical="center" wrapText="1"/>
      <protection locked="0" hidden="1"/>
    </xf>
    <xf numFmtId="0" fontId="7" fillId="0" borderId="7" xfId="0" applyFont="1" applyBorder="1" applyAlignment="1" applyProtection="1">
      <alignment horizontal="center" vertical="center" wrapText="1"/>
      <protection locked="0" hidden="1"/>
    </xf>
    <xf numFmtId="0" fontId="7" fillId="0" borderId="8" xfId="0" applyFont="1" applyBorder="1" applyAlignment="1" applyProtection="1">
      <alignment horizontal="center" vertical="center" wrapText="1"/>
      <protection locked="0" hidden="1"/>
    </xf>
    <xf numFmtId="0" fontId="7" fillId="0" borderId="9" xfId="0" applyFont="1" applyBorder="1" applyAlignment="1" applyProtection="1">
      <alignment horizontal="center" vertical="center" wrapText="1"/>
      <protection locked="0" hidden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B0F0"/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642936</xdr:colOff>
      <xdr:row>0</xdr:row>
      <xdr:rowOff>488156</xdr:rowOff>
    </xdr:from>
    <xdr:to>
      <xdr:col>0</xdr:col>
      <xdr:colOff>1873466</xdr:colOff>
      <xdr:row>2</xdr:row>
      <xdr:rowOff>154781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142704-82CD-9A67-379C-BF8E56CE3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6" y="488156"/>
          <a:ext cx="1230530" cy="39290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6D1BB-F6C5-47AC-81DD-98170595D6DE}">
  <sheetPr>
    <pageSetUpPr fitToPage="1"/>
  </sheetPr>
  <dimension ref="A1:N37"/>
  <sheetViews>
    <sheetView showGridLines="0" tabSelected="1" zoomScale="70" zoomScaleNormal="70" workbookViewId="0">
      <selection activeCell="D31" sqref="D31:M31"/>
    </sheetView>
  </sheetViews>
  <sheetFormatPr baseColWidth="10" defaultRowHeight="14.5"/>
  <cols>
    <col min="1" max="1" width="43.81640625" style="8" bestFit="1" customWidth="1"/>
    <col min="2" max="2" width="14.81640625" style="8" customWidth="1"/>
    <col min="3" max="3" width="11.54296875" style="8" bestFit="1" customWidth="1"/>
    <col min="4" max="4" width="11.54296875" style="8" customWidth="1"/>
    <col min="5" max="5" width="11.81640625" style="8" customWidth="1"/>
    <col min="6" max="6" width="12" style="8" customWidth="1"/>
    <col min="7" max="7" width="12.1796875" style="8" bestFit="1" customWidth="1"/>
    <col min="8" max="9" width="12.81640625" style="8" customWidth="1"/>
    <col min="10" max="10" width="13.54296875" style="8" customWidth="1"/>
    <col min="11" max="11" width="12.453125" style="8" customWidth="1"/>
    <col min="12" max="12" width="12.1796875" style="8" customWidth="1"/>
    <col min="13" max="13" width="12.453125" style="8" customWidth="1"/>
    <col min="14" max="16384" width="10.90625" style="8"/>
  </cols>
  <sheetData>
    <row r="1" spans="1:13" ht="42" customHeight="1">
      <c r="A1"/>
      <c r="B1"/>
      <c r="C1"/>
      <c r="D1"/>
      <c r="E1"/>
      <c r="F1"/>
      <c r="G1"/>
      <c r="H1"/>
      <c r="I1"/>
      <c r="J1"/>
      <c r="K1"/>
      <c r="L1"/>
      <c r="M1"/>
    </row>
    <row r="2" spans="1:13" ht="15" customHeight="1">
      <c r="A2" s="20"/>
      <c r="B2" s="76" t="s">
        <v>36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23.25" customHeight="1">
      <c r="A3" s="21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23">
      <c r="A4" s="22"/>
      <c r="B4" s="22"/>
      <c r="C4" s="22"/>
      <c r="D4" s="22"/>
      <c r="E4" s="22"/>
      <c r="F4" s="23"/>
      <c r="G4" s="23"/>
      <c r="H4" s="23"/>
      <c r="I4" s="23"/>
      <c r="J4" s="23"/>
      <c r="K4" s="23"/>
      <c r="L4"/>
      <c r="M4"/>
    </row>
    <row r="5" spans="1:13" ht="15" customHeight="1">
      <c r="A5" s="80" t="s">
        <v>0</v>
      </c>
      <c r="B5" s="81"/>
      <c r="C5" s="81"/>
      <c r="D5" s="81"/>
      <c r="E5" s="81"/>
      <c r="F5" s="81"/>
      <c r="G5" s="81"/>
      <c r="H5" s="23"/>
      <c r="I5" s="23"/>
      <c r="J5" s="23"/>
      <c r="K5" s="23"/>
      <c r="L5"/>
      <c r="M5"/>
    </row>
    <row r="6" spans="1:13" ht="15" thickBot="1">
      <c r="A6" s="24"/>
      <c r="B6" s="23"/>
      <c r="C6" s="23"/>
      <c r="D6" s="23"/>
      <c r="E6" s="23"/>
      <c r="F6" s="23"/>
      <c r="G6" s="23"/>
      <c r="H6" s="23"/>
      <c r="I6" s="23"/>
      <c r="J6" s="23"/>
      <c r="K6" s="23"/>
      <c r="L6"/>
      <c r="M6"/>
    </row>
    <row r="7" spans="1:13" ht="14.5" customHeight="1">
      <c r="A7" s="85" t="s">
        <v>1</v>
      </c>
      <c r="B7" s="92"/>
      <c r="C7" s="93"/>
      <c r="D7" s="93"/>
      <c r="E7" s="93"/>
      <c r="F7" s="93"/>
      <c r="G7" s="94"/>
      <c r="H7" s="9"/>
      <c r="I7" s="9"/>
      <c r="J7" s="9"/>
      <c r="K7" s="9"/>
    </row>
    <row r="8" spans="1:13" ht="15" thickBot="1">
      <c r="A8" s="86"/>
      <c r="B8" s="95"/>
      <c r="C8" s="96"/>
      <c r="D8" s="96"/>
      <c r="E8" s="96"/>
      <c r="F8" s="96"/>
      <c r="G8" s="97"/>
      <c r="H8" s="9"/>
      <c r="I8" s="9"/>
      <c r="J8" s="9"/>
      <c r="K8" s="9"/>
    </row>
    <row r="9" spans="1:13" ht="15" thickBot="1">
      <c r="A9" s="7"/>
      <c r="B9" s="2"/>
      <c r="C9" s="2"/>
      <c r="D9" s="2"/>
      <c r="E9" s="2"/>
      <c r="F9" s="2"/>
      <c r="G9" s="2"/>
      <c r="H9" s="1"/>
      <c r="I9" s="1"/>
      <c r="J9" s="1"/>
      <c r="K9" s="1"/>
      <c r="L9"/>
      <c r="M9"/>
    </row>
    <row r="10" spans="1:13" ht="18.5" thickBot="1">
      <c r="A10" s="87" t="s">
        <v>2</v>
      </c>
      <c r="B10" s="88"/>
      <c r="C10" s="88"/>
      <c r="D10" s="88"/>
      <c r="E10" s="88"/>
      <c r="F10" s="88"/>
      <c r="G10" s="25"/>
      <c r="H10" s="25"/>
      <c r="I10"/>
      <c r="J10"/>
      <c r="K10" s="82"/>
      <c r="L10"/>
      <c r="M10"/>
    </row>
    <row r="11" spans="1:13" ht="16" thickBot="1">
      <c r="A11" s="26"/>
      <c r="B11" s="27"/>
      <c r="C11" s="28"/>
      <c r="D11" s="27"/>
      <c r="E11" s="27"/>
      <c r="F11" s="27"/>
      <c r="G11" s="27"/>
      <c r="H11" s="23"/>
      <c r="I11" s="23"/>
      <c r="J11" s="23"/>
      <c r="K11" s="23"/>
      <c r="L11"/>
      <c r="M11"/>
    </row>
    <row r="12" spans="1:13" ht="16.5" thickTop="1" thickBot="1">
      <c r="A12" s="26"/>
      <c r="B12" s="83" t="s">
        <v>3</v>
      </c>
      <c r="C12" s="84"/>
      <c r="D12" s="89" t="s">
        <v>4</v>
      </c>
      <c r="E12" s="90"/>
      <c r="F12" s="90"/>
      <c r="G12" s="90"/>
      <c r="H12" s="90"/>
      <c r="I12" s="90"/>
      <c r="J12" s="90"/>
      <c r="K12" s="90"/>
      <c r="L12" s="90"/>
      <c r="M12" s="91"/>
    </row>
    <row r="13" spans="1:13" ht="24.75" customHeight="1" thickTop="1" thickBot="1">
      <c r="A13" s="29"/>
      <c r="B13" s="30" t="s">
        <v>5</v>
      </c>
      <c r="C13" s="31" t="s">
        <v>6</v>
      </c>
      <c r="D13" s="32" t="s">
        <v>7</v>
      </c>
      <c r="E13" s="33" t="s">
        <v>8</v>
      </c>
      <c r="F13" s="33" t="s">
        <v>9</v>
      </c>
      <c r="G13" s="33" t="s">
        <v>28</v>
      </c>
      <c r="H13" s="33" t="s">
        <v>29</v>
      </c>
      <c r="I13" s="33" t="s">
        <v>30</v>
      </c>
      <c r="J13" s="33" t="s">
        <v>31</v>
      </c>
      <c r="K13" s="33" t="s">
        <v>32</v>
      </c>
      <c r="L13" s="33" t="s">
        <v>33</v>
      </c>
      <c r="M13" s="33" t="s">
        <v>34</v>
      </c>
    </row>
    <row r="14" spans="1:13" ht="15" thickTop="1">
      <c r="A14" s="34" t="s">
        <v>10</v>
      </c>
      <c r="B14" s="35">
        <f>SUM(D14:M14)</f>
        <v>2738150</v>
      </c>
      <c r="C14" s="36"/>
      <c r="D14" s="37">
        <v>216000</v>
      </c>
      <c r="E14" s="37">
        <v>221000</v>
      </c>
      <c r="F14" s="37">
        <v>228000</v>
      </c>
      <c r="G14" s="37">
        <v>235000</v>
      </c>
      <c r="H14" s="37">
        <v>255000</v>
      </c>
      <c r="I14" s="37">
        <v>280000</v>
      </c>
      <c r="J14" s="37">
        <v>300150</v>
      </c>
      <c r="K14" s="37">
        <v>318000</v>
      </c>
      <c r="L14" s="37">
        <v>335000</v>
      </c>
      <c r="M14" s="37">
        <v>350000</v>
      </c>
    </row>
    <row r="15" spans="1:13" ht="15" thickBot="1">
      <c r="A15" s="10" t="s">
        <v>11</v>
      </c>
      <c r="B15" s="11" t="str">
        <f>+IF(D15&lt;&gt;"",D15+E15+F15+G15+H15+I15+J15+K15+L15+M15,"")</f>
        <v/>
      </c>
      <c r="C15" s="12" t="str">
        <f>IF(ISERR(+B15/$B$14)," ",B15/$B$14)</f>
        <v xml:space="preserve"> </v>
      </c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5" thickBot="1">
      <c r="A16" s="38" t="s">
        <v>12</v>
      </c>
      <c r="B16" s="39" t="str">
        <f>+IF(ISERR(B14-B15),"",B14-B15)</f>
        <v/>
      </c>
      <c r="C16" s="40" t="str">
        <f t="shared" ref="C16:C27" si="0">IF(ISERR(+B16/$B$14)," ",B16/$B$14)</f>
        <v xml:space="preserve"> </v>
      </c>
      <c r="D16" s="41">
        <f>+IF(D14&lt;&gt;"",D14-D15,"")</f>
        <v>216000</v>
      </c>
      <c r="E16" s="42">
        <f>+IF(E14&lt;&gt;"",E14-E15,"")</f>
        <v>221000</v>
      </c>
      <c r="F16" s="43">
        <f t="shared" ref="F16:M16" si="1">+IF(F14&lt;&gt;"",F14-F15,"")</f>
        <v>228000</v>
      </c>
      <c r="G16" s="43">
        <f t="shared" si="1"/>
        <v>235000</v>
      </c>
      <c r="H16" s="43">
        <f t="shared" si="1"/>
        <v>255000</v>
      </c>
      <c r="I16" s="43">
        <f t="shared" si="1"/>
        <v>280000</v>
      </c>
      <c r="J16" s="43">
        <f t="shared" si="1"/>
        <v>300150</v>
      </c>
      <c r="K16" s="43">
        <f t="shared" si="1"/>
        <v>318000</v>
      </c>
      <c r="L16" s="43">
        <f t="shared" si="1"/>
        <v>335000</v>
      </c>
      <c r="M16" s="43">
        <f t="shared" si="1"/>
        <v>350000</v>
      </c>
    </row>
    <row r="17" spans="1:13">
      <c r="A17" s="44" t="s">
        <v>13</v>
      </c>
      <c r="B17" s="45" t="str">
        <f>+IF(D17&lt;&gt;"",D17+E17+F17+G17+H17+I17+J17+K17+L17+M17,"")</f>
        <v/>
      </c>
      <c r="C17" s="46" t="str">
        <f t="shared" si="0"/>
        <v xml:space="preserve"> </v>
      </c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44" t="s">
        <v>14</v>
      </c>
      <c r="B18" s="45" t="str">
        <f>+IF(D18&lt;&gt;"",D18+E18+F18+G18+H18+I18+J18+K18+L18+M18,"")</f>
        <v/>
      </c>
      <c r="C18" s="47" t="str">
        <f t="shared" si="0"/>
        <v xml:space="preserve"> </v>
      </c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44" t="s">
        <v>15</v>
      </c>
      <c r="B19" s="45" t="str">
        <f t="shared" ref="B19:B24" si="2">+IF(D19&lt;&gt;"",D19+E19+F19+G19+H19+I19+J19+K19+L19+M19,"")</f>
        <v/>
      </c>
      <c r="C19" s="47" t="str">
        <f t="shared" si="0"/>
        <v xml:space="preserve"> </v>
      </c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44" t="s">
        <v>16</v>
      </c>
      <c r="B20" s="45" t="str">
        <f t="shared" si="2"/>
        <v/>
      </c>
      <c r="C20" s="47" t="str">
        <f t="shared" si="0"/>
        <v xml:space="preserve"> </v>
      </c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44" t="s">
        <v>17</v>
      </c>
      <c r="B21" s="45" t="str">
        <f t="shared" si="2"/>
        <v/>
      </c>
      <c r="C21" s="47" t="str">
        <f t="shared" si="0"/>
        <v xml:space="preserve"> </v>
      </c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44" t="s">
        <v>18</v>
      </c>
      <c r="B22" s="45" t="str">
        <f t="shared" si="2"/>
        <v/>
      </c>
      <c r="C22" s="47" t="str">
        <f t="shared" si="0"/>
        <v xml:space="preserve"> </v>
      </c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44" t="s">
        <v>19</v>
      </c>
      <c r="B23" s="45" t="str">
        <f t="shared" si="2"/>
        <v/>
      </c>
      <c r="C23" s="47" t="str">
        <f t="shared" si="0"/>
        <v xml:space="preserve"> </v>
      </c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6" thickBot="1">
      <c r="A24" s="44" t="s">
        <v>27</v>
      </c>
      <c r="B24" s="45" t="str">
        <f t="shared" si="2"/>
        <v/>
      </c>
      <c r="C24" s="48" t="str">
        <f t="shared" si="0"/>
        <v xml:space="preserve"> </v>
      </c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>
      <c r="A25" s="38" t="s">
        <v>20</v>
      </c>
      <c r="B25" s="39" t="str">
        <f>IF(B17&lt;&gt;"",SUM(B17:B24),"")</f>
        <v/>
      </c>
      <c r="C25" s="40" t="str">
        <f t="shared" si="0"/>
        <v xml:space="preserve"> </v>
      </c>
      <c r="D25" s="41">
        <f t="shared" ref="D25:K25" si="3">IF(D14&lt;&gt;"",SUM(D17:D24),"")</f>
        <v>0</v>
      </c>
      <c r="E25" s="42">
        <f t="shared" si="3"/>
        <v>0</v>
      </c>
      <c r="F25" s="42">
        <f t="shared" si="3"/>
        <v>0</v>
      </c>
      <c r="G25" s="42">
        <f t="shared" si="3"/>
        <v>0</v>
      </c>
      <c r="H25" s="42">
        <f t="shared" si="3"/>
        <v>0</v>
      </c>
      <c r="I25" s="42">
        <f t="shared" si="3"/>
        <v>0</v>
      </c>
      <c r="J25" s="42">
        <f t="shared" si="3"/>
        <v>0</v>
      </c>
      <c r="K25" s="42">
        <f t="shared" si="3"/>
        <v>0</v>
      </c>
      <c r="L25" s="42">
        <f>IF(L14&lt;&gt;"",SUM(L17:L24),"")</f>
        <v>0</v>
      </c>
      <c r="M25" s="42">
        <f>IF(M14&lt;&gt;"",SUM(M17:M24),"")</f>
        <v>0</v>
      </c>
    </row>
    <row r="26" spans="1:13" ht="15" thickBot="1">
      <c r="A26" s="49" t="s">
        <v>21</v>
      </c>
      <c r="B26" s="50" t="str">
        <f>+IF(D26&lt;&gt;"",D26+E26+F26+G26+H26+I26+J26+K26+L26+M26,"")</f>
        <v/>
      </c>
      <c r="C26" s="51" t="str">
        <f t="shared" si="0"/>
        <v xml:space="preserve"> </v>
      </c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5" thickBot="1">
      <c r="A27" s="52" t="s">
        <v>22</v>
      </c>
      <c r="B27" s="53" t="str">
        <f>IF(ISERR(B16-(B25+B26)),"",SUM(B16-(B25+B26)))</f>
        <v/>
      </c>
      <c r="C27" s="40" t="str">
        <f t="shared" si="0"/>
        <v xml:space="preserve"> </v>
      </c>
      <c r="D27" s="53">
        <f>IF(D14&lt;&gt;"",SUM((D16-(D25+D26))),"")</f>
        <v>216000</v>
      </c>
      <c r="E27" s="54">
        <f t="shared" ref="E27:M27" si="4">IF(E14&lt;&gt;"",SUM((E16-(E25+E26))),"")</f>
        <v>221000</v>
      </c>
      <c r="F27" s="54">
        <f t="shared" si="4"/>
        <v>228000</v>
      </c>
      <c r="G27" s="54">
        <f t="shared" si="4"/>
        <v>235000</v>
      </c>
      <c r="H27" s="54">
        <f t="shared" si="4"/>
        <v>255000</v>
      </c>
      <c r="I27" s="54">
        <f t="shared" si="4"/>
        <v>280000</v>
      </c>
      <c r="J27" s="54">
        <f t="shared" si="4"/>
        <v>300150</v>
      </c>
      <c r="K27" s="54">
        <f t="shared" si="4"/>
        <v>318000</v>
      </c>
      <c r="L27" s="54">
        <f>IF(L14&lt;&gt;"",SUM((L16-(L25+L26))),"")</f>
        <v>335000</v>
      </c>
      <c r="M27" s="54">
        <f t="shared" si="4"/>
        <v>350000</v>
      </c>
    </row>
    <row r="28" spans="1:13" ht="26.5" thickBot="1">
      <c r="A28" s="55" t="s">
        <v>38</v>
      </c>
      <c r="B28" s="56">
        <f>SUM(D28:M28)</f>
        <v>103540</v>
      </c>
      <c r="C28" s="57">
        <f>B28/B14</f>
        <v>3.7813852418603799E-2</v>
      </c>
      <c r="D28" s="58">
        <v>9456</v>
      </c>
      <c r="E28" s="58">
        <v>9645</v>
      </c>
      <c r="F28" s="58">
        <v>9838</v>
      </c>
      <c r="G28" s="58">
        <v>10035</v>
      </c>
      <c r="H28" s="58">
        <v>10235</v>
      </c>
      <c r="I28" s="58">
        <v>10440</v>
      </c>
      <c r="J28" s="58">
        <v>10649</v>
      </c>
      <c r="K28" s="58">
        <v>10862</v>
      </c>
      <c r="L28" s="59">
        <v>11079</v>
      </c>
      <c r="M28" s="58">
        <v>11301</v>
      </c>
    </row>
    <row r="29" spans="1:13" ht="16" thickBot="1">
      <c r="A29" s="60" t="s">
        <v>37</v>
      </c>
      <c r="B29" s="61">
        <f>+((D14*D29)+(E14*E29)+(F14*F29)+(G14*G29)+(H14*H29)+(I14*I29)+(J14*J29)+(K14*K29)+(L14*L29)+(M14*M29))</f>
        <v>0</v>
      </c>
      <c r="C29" s="62">
        <f>B29/B14</f>
        <v>0</v>
      </c>
      <c r="D29" s="4"/>
      <c r="E29" s="6"/>
      <c r="F29" s="4"/>
      <c r="G29" s="6"/>
      <c r="H29" s="4"/>
      <c r="I29" s="6"/>
      <c r="J29" s="4"/>
      <c r="K29" s="6"/>
      <c r="L29" s="4"/>
      <c r="M29" s="6"/>
    </row>
    <row r="30" spans="1:13" ht="15" thickBot="1">
      <c r="A30" s="63" t="s">
        <v>23</v>
      </c>
      <c r="B30" s="64" t="e">
        <f>IF(B29&gt;B28,B27-B29,B27-B28)</f>
        <v>#VALUE!</v>
      </c>
      <c r="C30" s="65" t="e">
        <f>B30/B14</f>
        <v>#VALUE!</v>
      </c>
      <c r="D30" s="70">
        <f>D27-(D29*D14)</f>
        <v>216000</v>
      </c>
      <c r="E30" s="70">
        <f>E27-(E29*E14)</f>
        <v>221000</v>
      </c>
      <c r="F30" s="70">
        <f t="shared" ref="F30:M30" si="5">F27-(F29*F14)</f>
        <v>228000</v>
      </c>
      <c r="G30" s="70">
        <f t="shared" si="5"/>
        <v>235000</v>
      </c>
      <c r="H30" s="70">
        <f t="shared" si="5"/>
        <v>255000</v>
      </c>
      <c r="I30" s="70">
        <f t="shared" si="5"/>
        <v>280000</v>
      </c>
      <c r="J30" s="70">
        <f t="shared" si="5"/>
        <v>300150</v>
      </c>
      <c r="K30" s="70">
        <f t="shared" si="5"/>
        <v>318000</v>
      </c>
      <c r="L30" s="70">
        <f t="shared" si="5"/>
        <v>335000</v>
      </c>
      <c r="M30" s="70">
        <f t="shared" si="5"/>
        <v>350000</v>
      </c>
    </row>
    <row r="31" spans="1:13" ht="15" thickBot="1">
      <c r="A31" s="49" t="s">
        <v>24</v>
      </c>
      <c r="B31" s="66" t="str">
        <f>+IF(D31&lt;&gt;"",D31+E31+F31+G31+H31+I31+J31+K31+L31+M31,"")</f>
        <v/>
      </c>
      <c r="C31" s="62" t="e">
        <f>B31/B14</f>
        <v>#VALUE!</v>
      </c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5" thickBot="1">
      <c r="A32" s="67" t="s">
        <v>25</v>
      </c>
      <c r="B32" s="68" t="str">
        <f>+IF(ISERR(B30-B31),"",B30-B31)</f>
        <v/>
      </c>
      <c r="C32" s="69" t="e">
        <f>B32/B14</f>
        <v>#VALUE!</v>
      </c>
      <c r="D32" s="71">
        <f t="shared" ref="D32:M32" si="6">+IF(D14&lt;&gt;"",D30-D31,"")</f>
        <v>216000</v>
      </c>
      <c r="E32" s="72">
        <f t="shared" si="6"/>
        <v>221000</v>
      </c>
      <c r="F32" s="72">
        <f t="shared" si="6"/>
        <v>228000</v>
      </c>
      <c r="G32" s="72">
        <f t="shared" si="6"/>
        <v>235000</v>
      </c>
      <c r="H32" s="72">
        <f t="shared" si="6"/>
        <v>255000</v>
      </c>
      <c r="I32" s="72">
        <f t="shared" si="6"/>
        <v>280000</v>
      </c>
      <c r="J32" s="72">
        <f t="shared" si="6"/>
        <v>300150</v>
      </c>
      <c r="K32" s="72">
        <f t="shared" si="6"/>
        <v>318000</v>
      </c>
      <c r="L32" s="72">
        <f t="shared" si="6"/>
        <v>335000</v>
      </c>
      <c r="M32" s="72">
        <f t="shared" si="6"/>
        <v>350000</v>
      </c>
    </row>
    <row r="33" spans="1:14" ht="15" thickTop="1">
      <c r="A33" s="13"/>
      <c r="B33" s="14"/>
      <c r="C33" s="15"/>
      <c r="D33" s="14"/>
      <c r="E33" s="14"/>
      <c r="F33" s="14"/>
      <c r="G33" s="16"/>
      <c r="H33" s="9"/>
      <c r="I33" s="9"/>
      <c r="J33" s="9"/>
      <c r="K33" s="9"/>
    </row>
    <row r="34" spans="1:14" ht="18.5" thickBot="1">
      <c r="A34" s="73" t="s">
        <v>26</v>
      </c>
      <c r="B34" s="74"/>
      <c r="C34" s="74"/>
      <c r="D34" s="74"/>
      <c r="E34" s="74"/>
      <c r="F34" s="74"/>
      <c r="G34" s="75"/>
      <c r="H34" s="23"/>
      <c r="I34" s="23"/>
      <c r="J34" s="9"/>
      <c r="K34" s="9"/>
    </row>
    <row r="35" spans="1:14" ht="135.75" customHeight="1" thickBot="1">
      <c r="A35" s="77" t="s">
        <v>35</v>
      </c>
      <c r="B35" s="78"/>
      <c r="C35" s="78"/>
      <c r="D35" s="78"/>
      <c r="E35" s="78"/>
      <c r="F35" s="78"/>
      <c r="G35" s="78"/>
      <c r="H35" s="78"/>
      <c r="I35" s="79"/>
      <c r="J35" s="17"/>
      <c r="K35" s="17"/>
      <c r="N35" s="18"/>
    </row>
    <row r="37" spans="1:14" hidden="1">
      <c r="D37" s="19">
        <v>0.08</v>
      </c>
    </row>
  </sheetData>
  <sheetProtection algorithmName="SHA-512" hashValue="5vcZMNkigwL8MuZCcNF+2lTxWyh+x3TK9q+XnzoVOvJms7nv9maJckxWlkpApWLN1Rm+zTsQJH/FlqpCNz1TbQ==" saltValue="Bi0alFoGjWLHvgydLWN4/g==" spinCount="100000" sheet="1" selectLockedCells="1"/>
  <mergeCells count="9">
    <mergeCell ref="B2:M3"/>
    <mergeCell ref="A35:I35"/>
    <mergeCell ref="A5:G5"/>
    <mergeCell ref="K10"/>
    <mergeCell ref="B12:C12"/>
    <mergeCell ref="A7:A8"/>
    <mergeCell ref="A10:F10"/>
    <mergeCell ref="D12:M12"/>
    <mergeCell ref="B7:G8"/>
  </mergeCells>
  <dataValidations count="2">
    <dataValidation type="decimal" operator="greaterThanOrEqual" allowBlank="1" showErrorMessage="1" errorTitle="ERROR" error="NO CUMPLE EXIGENCIAS DEL PLIEGO" sqref="D29 F29 H29 J29 L29" xr:uid="{0778BADC-3BB4-4F7B-8BD8-D047E67CE34F}">
      <formula1>D37</formula1>
    </dataValidation>
    <dataValidation type="decimal" allowBlank="1" showInputMessage="1" showErrorMessage="1" errorTitle="ERROR" error="NO CUMPLE EXIGENCIAS DEL PLIEGO" sqref="E29 G29 I29 K29 M29" xr:uid="{B3920316-AF65-4949-AC2B-3AD3C560F221}">
      <formula1>D29</formula1>
      <formula2>D29+2%</formula2>
    </dataValidation>
  </dataValidations>
  <pageMargins left="0.7" right="0.7" top="0.75" bottom="0.75" header="0.3" footer="0.3"/>
  <pageSetup paperSize="9" scale="4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62DD443BE19340B70E3D7C39FDD906" ma:contentTypeVersion="17" ma:contentTypeDescription="Crear nuevo documento." ma:contentTypeScope="" ma:versionID="fff85dfada44e39e2848de9a8c7b0d33">
  <xsd:schema xmlns:xsd="http://www.w3.org/2001/XMLSchema" xmlns:xs="http://www.w3.org/2001/XMLSchema" xmlns:p="http://schemas.microsoft.com/office/2006/metadata/properties" xmlns:ns2="45cf36d9-4a05-4472-bc46-c6f7a9cbdf10" xmlns:ns3="7fcc20d9-a837-4353-b77e-5d2b38fb01e6" targetNamespace="http://schemas.microsoft.com/office/2006/metadata/properties" ma:root="true" ma:fieldsID="fe12a4341f3e355242d6d60487e6cd0b" ns2:_="" ns3:_="">
    <xsd:import namespace="45cf36d9-4a05-4472-bc46-c6f7a9cbdf10"/>
    <xsd:import namespace="7fcc20d9-a837-4353-b77e-5d2b38fb01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cf36d9-4a05-4472-bc46-c6f7a9cbdf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5f77948-cb74-4db9-9d42-99e13121e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c20d9-a837-4353-b77e-5d2b38fb01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f0373d8-0bc7-433d-949d-54f632d6aa06}" ma:internalName="TaxCatchAll" ma:showField="CatchAllData" ma:web="7fcc20d9-a837-4353-b77e-5d2b38fb01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cc20d9-a837-4353-b77e-5d2b38fb01e6" xsi:nil="true"/>
    <lcf76f155ced4ddcb4097134ff3c332f xmlns="45cf36d9-4a05-4472-bc46-c6f7a9cbdf1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5BE8B29-FFDE-47E6-A556-56E63B193F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cf36d9-4a05-4472-bc46-c6f7a9cbdf10"/>
    <ds:schemaRef ds:uri="7fcc20d9-a837-4353-b77e-5d2b38fb01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BE7119-B1E3-414C-AD76-F13C401CE8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A338BF-17AF-4022-BEAE-E1222D858C47}">
  <ds:schemaRefs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7fcc20d9-a837-4353-b77e-5d2b38fb01e6"/>
    <ds:schemaRef ds:uri="45cf36d9-4a05-4472-bc46-c6f7a9cbdf10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7422dd6b-2cc3-4668-9b0c-7cf80962cf63}" enabled="1" method="Privileged" siteId="{f752ca51-e762-497a-939c-e7b7813268a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Sanchez Daroca</dc:creator>
  <cp:lastModifiedBy>Alejandro Ramirez Pequeño</cp:lastModifiedBy>
  <cp:lastPrinted>2024-08-01T17:41:54Z</cp:lastPrinted>
  <dcterms:created xsi:type="dcterms:W3CDTF">2020-10-29T08:29:43Z</dcterms:created>
  <dcterms:modified xsi:type="dcterms:W3CDTF">2025-07-18T17:37:19Z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0x0101008A62DD443BE19340B70E3D7C39FDD906</vt:lpwstr>
  </property>
</Properties>
</file>