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adif365-my.sharepoint.com/personal/jsebastian_adif_es/Documents/Documentos/0 Trabajo/Licitaciones/Públicos/Aseos de pago/Licitación 2026/Para enviar a Santiago/"/>
    </mc:Choice>
  </mc:AlternateContent>
  <xr:revisionPtr revIDLastSave="55" documentId="8_{7A15A128-3765-4B6A-96F4-F1C97BC01228}" xr6:coauthVersionLast="47" xr6:coauthVersionMax="47" xr10:uidLastSave="{088629F6-6804-4A35-A267-FE0A8E20B3E1}"/>
  <bookViews>
    <workbookView xWindow="-110" yWindow="-110" windowWidth="19420" windowHeight="11500" tabRatio="792" activeTab="1" xr2:uid="{00000000-000D-0000-FFFF-FFFF00000000}"/>
  </bookViews>
  <sheets>
    <sheet name="RESUMEN  OF. ECO" sheetId="4" r:id="rId1"/>
    <sheet name="MODELO OF. ECO. VNORD" sheetId="3" r:id="rId2"/>
    <sheet name="MODELO OF. ECO. VJSOROLLA" sheetId="2" r:id="rId3"/>
    <sheet name="MODELO OF. ECO. MURCIA" sheetId="1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9" i="3" l="1"/>
  <c r="E29" i="3"/>
  <c r="J28" i="3"/>
  <c r="E28" i="3"/>
  <c r="J27" i="3"/>
  <c r="E27" i="3"/>
  <c r="J26" i="3"/>
  <c r="E26" i="3"/>
  <c r="M25" i="3"/>
  <c r="M26" i="3" s="1"/>
  <c r="J25" i="3"/>
  <c r="E25" i="3" s="1"/>
  <c r="M24" i="3"/>
  <c r="C24" i="3" s="1"/>
  <c r="J24" i="3"/>
  <c r="E24" i="3"/>
  <c r="D24" i="3"/>
  <c r="D25" i="3" s="1"/>
  <c r="D26" i="3" s="1"/>
  <c r="D27" i="3" s="1"/>
  <c r="D28" i="3" s="1"/>
  <c r="D29" i="3" s="1"/>
  <c r="J23" i="3"/>
  <c r="E23" i="3" s="1"/>
  <c r="C23" i="3"/>
  <c r="J29" i="2"/>
  <c r="E29" i="2"/>
  <c r="J28" i="2"/>
  <c r="E28" i="2"/>
  <c r="J27" i="2"/>
  <c r="E27" i="2"/>
  <c r="J26" i="2"/>
  <c r="E26" i="2"/>
  <c r="J25" i="2"/>
  <c r="E25" i="2"/>
  <c r="M24" i="2"/>
  <c r="C24" i="2" s="1"/>
  <c r="J24" i="2"/>
  <c r="E24" i="2" s="1"/>
  <c r="D24" i="2"/>
  <c r="J23" i="2"/>
  <c r="E23" i="2" s="1"/>
  <c r="C23" i="2"/>
  <c r="C23" i="1"/>
  <c r="D24" i="1"/>
  <c r="D25" i="1" s="1"/>
  <c r="J29" i="1"/>
  <c r="E29" i="1"/>
  <c r="J28" i="1"/>
  <c r="E28" i="1"/>
  <c r="M24" i="1"/>
  <c r="M25" i="1" s="1"/>
  <c r="J23" i="1"/>
  <c r="E23" i="1" s="1"/>
  <c r="J24" i="1"/>
  <c r="E24" i="1" s="1"/>
  <c r="J25" i="1"/>
  <c r="E25" i="1"/>
  <c r="J26" i="1"/>
  <c r="E26" i="1"/>
  <c r="J27" i="1"/>
  <c r="E27" i="1"/>
  <c r="E30" i="3" l="1"/>
  <c r="E16" i="4" s="1"/>
  <c r="C26" i="3"/>
  <c r="M27" i="3"/>
  <c r="C25" i="3"/>
  <c r="D30" i="3"/>
  <c r="E30" i="2"/>
  <c r="E17" i="4" s="1"/>
  <c r="M25" i="2"/>
  <c r="M26" i="2" s="1"/>
  <c r="M27" i="2" s="1"/>
  <c r="D25" i="2"/>
  <c r="D26" i="2" s="1"/>
  <c r="D27" i="2" s="1"/>
  <c r="D28" i="2" s="1"/>
  <c r="D29" i="2" s="1"/>
  <c r="D26" i="1"/>
  <c r="D27" i="1" s="1"/>
  <c r="D28" i="1" s="1"/>
  <c r="D29" i="1" s="1"/>
  <c r="C25" i="1"/>
  <c r="M26" i="1"/>
  <c r="C24" i="1"/>
  <c r="E30" i="1"/>
  <c r="E18" i="4" s="1"/>
  <c r="E20" i="4" l="1"/>
  <c r="M28" i="3"/>
  <c r="C27" i="3"/>
  <c r="C25" i="2"/>
  <c r="C26" i="2"/>
  <c r="M28" i="2"/>
  <c r="C27" i="2"/>
  <c r="D30" i="2"/>
  <c r="D30" i="1"/>
  <c r="M27" i="1"/>
  <c r="C26" i="1"/>
  <c r="M29" i="3" l="1"/>
  <c r="C29" i="3" s="1"/>
  <c r="C28" i="3"/>
  <c r="C30" i="3" s="1"/>
  <c r="G15" i="3" s="1"/>
  <c r="M29" i="2"/>
  <c r="C29" i="2" s="1"/>
  <c r="C28" i="2"/>
  <c r="M28" i="1"/>
  <c r="C27" i="1"/>
  <c r="C30" i="2" l="1"/>
  <c r="G15" i="2" s="1"/>
  <c r="C28" i="1"/>
  <c r="M29" i="1"/>
  <c r="C29" i="1" s="1"/>
  <c r="C30" i="1" l="1"/>
  <c r="G15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8896532</author>
  </authors>
  <commentList>
    <comment ref="M23" authorId="0" shapeId="0" xr:uid="{797BC812-4AC7-4DC7-AA78-D3F98EE409C4}">
      <text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14"/>
            <color indexed="81"/>
            <rFont val="Tahoma"/>
            <family val="2"/>
          </rPr>
          <t>Introducir la Renta del Año 1</t>
        </r>
      </text>
    </comment>
    <comment ref="N23" authorId="0" shapeId="0" xr:uid="{8BE10B8E-1935-49AF-9A52-0D3038D97A62}">
      <text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14"/>
            <color indexed="81"/>
            <rFont val="Tahoma"/>
            <family val="2"/>
          </rPr>
          <t>Introducir el porcentaje de incremento anual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8896532</author>
  </authors>
  <commentList>
    <comment ref="M23" authorId="0" shapeId="0" xr:uid="{6CA78AA6-2584-4A5C-9DE3-FC810D3BB552}">
      <text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14"/>
            <color indexed="81"/>
            <rFont val="Tahoma"/>
            <family val="2"/>
          </rPr>
          <t>Introducir la Renta del Año 1</t>
        </r>
      </text>
    </comment>
    <comment ref="N23" authorId="0" shapeId="0" xr:uid="{B214D4A7-1B3B-4A39-8200-EEF2E727B399}">
      <text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14"/>
            <color indexed="81"/>
            <rFont val="Tahoma"/>
            <family val="2"/>
          </rPr>
          <t>Introducir el porcentaje de incremento anual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8896532</author>
  </authors>
  <commentList>
    <comment ref="M23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14"/>
            <color indexed="81"/>
            <rFont val="Tahoma"/>
            <family val="2"/>
          </rPr>
          <t>Introducir la Renta del Año 1</t>
        </r>
      </text>
    </comment>
    <comment ref="N23" authorId="0" shapeId="0" xr:uid="{00000000-0006-0000-0000-000002000000}">
      <text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14"/>
            <color indexed="81"/>
            <rFont val="Tahoma"/>
            <family val="2"/>
          </rPr>
          <t>Introducir el porcentaje de incremento anual</t>
        </r>
      </text>
    </comment>
  </commentList>
</comments>
</file>

<file path=xl/sharedStrings.xml><?xml version="1.0" encoding="utf-8"?>
<sst xmlns="http://schemas.openxmlformats.org/spreadsheetml/2006/main" count="116" uniqueCount="50">
  <si>
    <t>ANEJO MODELO DE OFERTA ECONÓMICA
RENTA VARIABLE
RESUMEN</t>
  </si>
  <si>
    <t>PLIEGO DE CONDICIONES PARTICULARES</t>
  </si>
  <si>
    <t>EXPEDIENTE Nº  202616400087</t>
  </si>
  <si>
    <t>ESTACION</t>
  </si>
  <si>
    <t>N.º LOCAL</t>
  </si>
  <si>
    <t>SUPERFICIE</t>
  </si>
  <si>
    <t>ACTIVIDAD</t>
  </si>
  <si>
    <t>RENTA ANUAL RESULTANTE SEGÚN PORCENTAJE OFERTADO SOBRE  VENTAS PREVISTAS</t>
  </si>
  <si>
    <t>VALÈNCIA NORD</t>
  </si>
  <si>
    <r>
      <t>102,24 m</t>
    </r>
    <r>
      <rPr>
        <b/>
        <vertAlign val="superscript"/>
        <sz val="14"/>
        <color rgb="FF000000"/>
        <rFont val="Adif Fago No Regular"/>
      </rPr>
      <t>2</t>
    </r>
  </si>
  <si>
    <t>ASEOS DE PAGO</t>
  </si>
  <si>
    <t>VALENCIA JOAQUÍN SOROLLA</t>
  </si>
  <si>
    <r>
      <t>146,31 m</t>
    </r>
    <r>
      <rPr>
        <b/>
        <vertAlign val="superscript"/>
        <sz val="14"/>
        <color rgb="FF000000"/>
        <rFont val="Adif Fago No Regular"/>
      </rPr>
      <t>2</t>
    </r>
  </si>
  <si>
    <t>MURCIA DEL CARMEN</t>
  </si>
  <si>
    <r>
      <t>90,05 m</t>
    </r>
    <r>
      <rPr>
        <b/>
        <vertAlign val="superscript"/>
        <sz val="14"/>
        <color rgb="FF000000"/>
        <rFont val="Adif Fago No Regular"/>
      </rPr>
      <t>2</t>
    </r>
  </si>
  <si>
    <t>RENTA TOTAL RESULTANTE SEGÚN PORCENTAJES OFERTADOS SOBRE  VENTAS PREVISTAS POR EL CONJUNTO DE LAS TRES ESTACIONES</t>
  </si>
  <si>
    <t>FIRMA Y SELLO EMPRESA OFERTANTE</t>
  </si>
  <si>
    <t> </t>
  </si>
  <si>
    <t>ANEJO MODELO DE OFERTA ECONÓMICA</t>
  </si>
  <si>
    <t>RENTA VARIABLE</t>
  </si>
  <si>
    <t>EXPEDIENTE  202616400087</t>
  </si>
  <si>
    <t>ESTACIÓN</t>
  </si>
  <si>
    <t>Nº LOCAL</t>
  </si>
  <si>
    <r>
      <t>SUPERFICIE M</t>
    </r>
    <r>
      <rPr>
        <b/>
        <vertAlign val="superscript"/>
        <sz val="16"/>
        <rFont val="Adif Fago No Regular"/>
      </rPr>
      <t>2</t>
    </r>
  </si>
  <si>
    <t>RENTA MÍNIMA GARANTIZADA DE LICITACIÓN TOTAL CONTRATO</t>
  </si>
  <si>
    <r>
      <t>102,24  m</t>
    </r>
    <r>
      <rPr>
        <b/>
        <vertAlign val="superscript"/>
        <sz val="16"/>
        <color rgb="FF000000"/>
        <rFont val="Adif Fago No Regular"/>
      </rPr>
      <t>2</t>
    </r>
  </si>
  <si>
    <t>OCULTAR ESTAS COLUMNAS</t>
  </si>
  <si>
    <t>RENTA MÍNIMA GARANTIZADA ANUAL (*)</t>
  </si>
  <si>
    <r>
      <t xml:space="preserve">VENTAS PREVISTAS SIN IVA FIJADAS POR ADIF
</t>
    </r>
    <r>
      <rPr>
        <b/>
        <sz val="14"/>
        <color indexed="10"/>
        <rFont val="Adif Fago No Regular"/>
      </rPr>
      <t>(SÓLO A EFECTOS DE VALORACIÓN DE LA OFERTA)</t>
    </r>
  </si>
  <si>
    <r>
      <t xml:space="preserve">RENTA ANUAL RESULTANTE SEGÚN PORCENTAJE OFERTADO SOBRE  VENTAS PREVISTAS
</t>
    </r>
    <r>
      <rPr>
        <b/>
        <sz val="14"/>
        <color indexed="10"/>
        <rFont val="Adif Fago No Regular"/>
      </rPr>
      <t xml:space="preserve">(SOLO A EFECTOS DE VALORACIÓN DE LA OFERTA) </t>
    </r>
  </si>
  <si>
    <t>Porcentaje VARIABLE OFERTADO (**)</t>
  </si>
  <si>
    <t>RMGA CON % INCREMENTO</t>
  </si>
  <si>
    <t>INCREMENTO ANUAL</t>
  </si>
  <si>
    <t>AÑO 1</t>
  </si>
  <si>
    <t>AÑO 2</t>
  </si>
  <si>
    <t>AÑO 3</t>
  </si>
  <si>
    <t>AÑO 4</t>
  </si>
  <si>
    <t>AÑO 5</t>
  </si>
  <si>
    <t>AÑO 6</t>
  </si>
  <si>
    <t>AÑO 7</t>
  </si>
  <si>
    <t>TOTAL</t>
  </si>
  <si>
    <t>OBSERVACIONES DE ADIF:</t>
  </si>
  <si>
    <t>(*) Según lo definido en el Apartado 3.2 del Cuadro de Características del Contrato (C.C.C.)</t>
  </si>
  <si>
    <t>(**) Figurar el porcentaje de renta variable según lo definido en el C.C.C.
El porcentaje variable ofertado deberá cumplir todas las condiciones siguientes:
- Ser igual o superior al definido en el apartado 3.2 del C.C.C. 
- Ser el mismo para todos los meses de cada año.
- Para el primer año, el porcentaje variable ofertado deberá situarse dentro de una horquilla comprendida entre el 10% y el 12% para las estaciones de València Nord y València Joaquín Sorolla y de entre el 5% y 7% para la estación de Murcia del Carmen, debiendo el ofertante proponer un único porcentaje concreto dentro de dichos rangos
- Ser igual o mayor al del año anterior.
- No ser mayor en 2 puntos porcentuales respecto al porcentaje ofrecido en el año anterior. 
- Estar expresado con un solo decimal.</t>
  </si>
  <si>
    <t>NOTA: A CUMPLIMENTAR ÚNICAMENTE LOS CAMPOS EN BLANCO</t>
  </si>
  <si>
    <t>VALÈNCIA JOAQUÍN SOROLLA</t>
  </si>
  <si>
    <r>
      <t>146,31  m</t>
    </r>
    <r>
      <rPr>
        <b/>
        <vertAlign val="superscript"/>
        <sz val="16"/>
        <color rgb="FF000000"/>
        <rFont val="Adif Fago No Regular"/>
      </rPr>
      <t>2</t>
    </r>
  </si>
  <si>
    <r>
      <t xml:space="preserve">VENTAS PREVISTAS SIN IVA FIJADAS POR ADIF-ALTA VELOCIDAD
</t>
    </r>
    <r>
      <rPr>
        <b/>
        <sz val="14"/>
        <color indexed="10"/>
        <rFont val="Adif Fago No Regular"/>
      </rPr>
      <t>(SÓLO A EFECTOS DE VALORACIÓN DE LA OFERTA)</t>
    </r>
  </si>
  <si>
    <t>OBSERVACIONES DE ADIF-Alta Velocidad:</t>
  </si>
  <si>
    <r>
      <t>90,05  m</t>
    </r>
    <r>
      <rPr>
        <b/>
        <vertAlign val="superscript"/>
        <sz val="16"/>
        <color rgb="FF000000"/>
        <rFont val="Adif Fago No Regular"/>
      </rPr>
      <t>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</si>
</sst>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5" formatCode="#,##0\ &quot;€&quot;;\-#,##0\ &quot;€&quot;"/>
    <numFmt numFmtId="8" formatCode="#,##0.00\ &quot;€&quot;;[Red]\-#,##0.00\ &quot;€&quot;"/>
    <numFmt numFmtId="164" formatCode="#,##0.00\ &quot;€&quot;"/>
    <numFmt numFmtId="165" formatCode="#,##0.0\ &quot;€&quot;"/>
    <numFmt numFmtId="166" formatCode="0.0%"/>
    <numFmt numFmtId="167" formatCode="#,##0.0\ &quot;€&quot;;\-#,##0.0\ &quot;€&quot;"/>
  </numFmts>
  <fonts count="37" x14ac:knownFonts="1">
    <font>
      <sz val="10"/>
      <name val="Arial"/>
    </font>
    <font>
      <sz val="10"/>
      <name val="Adif Fago No Regular"/>
    </font>
    <font>
      <b/>
      <sz val="18"/>
      <name val="Adif Fago No Regular"/>
    </font>
    <font>
      <b/>
      <sz val="16"/>
      <name val="Adif Fago No Regular"/>
    </font>
    <font>
      <b/>
      <vertAlign val="superscript"/>
      <sz val="16"/>
      <name val="Adif Fago No Regular"/>
    </font>
    <font>
      <b/>
      <sz val="14"/>
      <name val="Adif Fago No Regular"/>
    </font>
    <font>
      <sz val="12"/>
      <name val="Arial"/>
      <family val="2"/>
    </font>
    <font>
      <sz val="14"/>
      <name val="Adif Fago No Regular"/>
    </font>
    <font>
      <sz val="10"/>
      <color indexed="9"/>
      <name val="Adif Fago No Regular"/>
    </font>
    <font>
      <sz val="16"/>
      <name val="Adif Fago No Regular"/>
    </font>
    <font>
      <b/>
      <sz val="10"/>
      <name val="Adif Fago No Regular"/>
    </font>
    <font>
      <b/>
      <sz val="10"/>
      <name val="Arial"/>
      <family val="2"/>
    </font>
    <font>
      <b/>
      <sz val="14"/>
      <color indexed="10"/>
      <name val="Adif Fago No Regular"/>
    </font>
    <font>
      <sz val="10"/>
      <name val="Arial"/>
      <family val="2"/>
    </font>
    <font>
      <sz val="10"/>
      <name val="Arial"/>
      <family val="2"/>
    </font>
    <font>
      <sz val="16"/>
      <name val="Arial"/>
      <family val="2"/>
    </font>
    <font>
      <sz val="10"/>
      <name val="Verdana"/>
      <family val="2"/>
    </font>
    <font>
      <b/>
      <sz val="9"/>
      <name val="Adif Fago No Regular"/>
    </font>
    <font>
      <b/>
      <sz val="11"/>
      <name val="Arial"/>
      <family val="2"/>
    </font>
    <font>
      <sz val="9"/>
      <color indexed="81"/>
      <name val="Tahoma"/>
      <family val="2"/>
    </font>
    <font>
      <b/>
      <sz val="14"/>
      <color indexed="81"/>
      <name val="Tahoma"/>
      <family val="2"/>
    </font>
    <font>
      <b/>
      <sz val="12"/>
      <name val="Arial"/>
      <family val="2"/>
    </font>
    <font>
      <b/>
      <sz val="48"/>
      <name val="Verdana"/>
      <family val="2"/>
    </font>
    <font>
      <b/>
      <sz val="22"/>
      <name val="Verdana"/>
      <family val="2"/>
    </font>
    <font>
      <b/>
      <sz val="18"/>
      <name val="Verdana"/>
      <family val="2"/>
    </font>
    <font>
      <sz val="11"/>
      <name val="Adif Fago No Regular"/>
    </font>
    <font>
      <sz val="10"/>
      <color theme="0"/>
      <name val="Arial"/>
      <family val="2"/>
    </font>
    <font>
      <sz val="12"/>
      <color theme="0"/>
      <name val="Arial"/>
      <family val="2"/>
    </font>
    <font>
      <b/>
      <sz val="14"/>
      <color rgb="FFFF0000"/>
      <name val="Verdana"/>
      <family val="2"/>
    </font>
    <font>
      <b/>
      <sz val="36"/>
      <name val="Verdana"/>
      <family val="2"/>
    </font>
    <font>
      <b/>
      <sz val="28"/>
      <name val="Verdana"/>
      <family val="2"/>
    </font>
    <font>
      <b/>
      <sz val="22"/>
      <color rgb="FF000000"/>
      <name val="Verdana"/>
      <family val="2"/>
    </font>
    <font>
      <b/>
      <sz val="16"/>
      <color rgb="FF000000"/>
      <name val="Adif Fago No Regular"/>
    </font>
    <font>
      <b/>
      <vertAlign val="superscript"/>
      <sz val="16"/>
      <color rgb="FF000000"/>
      <name val="Adif Fago No Regular"/>
    </font>
    <font>
      <b/>
      <sz val="14"/>
      <color rgb="FF000000"/>
      <name val="Adif Fago No Regular"/>
    </font>
    <font>
      <b/>
      <vertAlign val="superscript"/>
      <sz val="14"/>
      <color rgb="FF000000"/>
      <name val="Adif Fago No Regular"/>
    </font>
    <font>
      <b/>
      <sz val="22"/>
      <name val="Adif Fago No Regular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7B51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rgb="FFDDDDDD"/>
        <bgColor rgb="FF000000"/>
      </patternFill>
    </fill>
    <fill>
      <patternFill patternType="solid">
        <fgColor rgb="FFFFC000"/>
        <bgColor rgb="FF000000"/>
      </patternFill>
    </fill>
    <fill>
      <patternFill patternType="solid">
        <fgColor rgb="FFD9D9D9"/>
        <bgColor rgb="FF000000"/>
      </patternFill>
    </fill>
  </fills>
  <borders count="60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double">
        <color rgb="FF000000"/>
      </right>
      <top style="double">
        <color indexed="64"/>
      </top>
      <bottom/>
      <diagonal/>
    </border>
    <border>
      <left/>
      <right style="double">
        <color rgb="FF000000"/>
      </right>
      <top/>
      <bottom/>
      <diagonal/>
    </border>
    <border>
      <left style="double">
        <color indexed="64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rgb="FF000000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14" fillId="0" borderId="0"/>
  </cellStyleXfs>
  <cellXfs count="139">
    <xf numFmtId="0" fontId="0" fillId="0" borderId="0" xfId="0"/>
    <xf numFmtId="0" fontId="1" fillId="0" borderId="0" xfId="0" applyFont="1" applyAlignment="1" applyProtection="1">
      <alignment horizontal="center" vertical="center" wrapText="1"/>
      <protection locked="0"/>
    </xf>
    <xf numFmtId="0" fontId="6" fillId="0" borderId="0" xfId="0" applyFont="1"/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4" fontId="5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5" fontId="5" fillId="0" borderId="1" xfId="0" applyNumberFormat="1" applyFont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67" fontId="3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11" fillId="0" borderId="0" xfId="0" applyFont="1" applyAlignment="1">
      <alignment horizontal="left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166" fontId="12" fillId="0" borderId="0" xfId="0" applyNumberFormat="1" applyFont="1" applyAlignment="1">
      <alignment horizontal="center" vertical="center" wrapText="1"/>
    </xf>
    <xf numFmtId="165" fontId="0" fillId="0" borderId="0" xfId="0" applyNumberFormat="1"/>
    <xf numFmtId="0" fontId="16" fillId="0" borderId="0" xfId="0" applyFont="1" applyAlignment="1">
      <alignment vertical="center"/>
    </xf>
    <xf numFmtId="0" fontId="17" fillId="3" borderId="2" xfId="0" applyFont="1" applyFill="1" applyBorder="1" applyAlignment="1">
      <alignment horizontal="center" vertical="center" wrapText="1"/>
    </xf>
    <xf numFmtId="10" fontId="18" fillId="4" borderId="0" xfId="0" applyNumberFormat="1" applyFont="1" applyFill="1" applyAlignment="1" applyProtection="1">
      <alignment horizontal="center" vertical="center"/>
      <protection locked="0"/>
    </xf>
    <xf numFmtId="4" fontId="21" fillId="0" borderId="0" xfId="0" applyNumberFormat="1" applyFont="1" applyAlignment="1" applyProtection="1">
      <alignment horizontal="center" vertical="center"/>
      <protection locked="0"/>
    </xf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vertical="center"/>
    </xf>
    <xf numFmtId="0" fontId="3" fillId="5" borderId="3" xfId="0" applyFont="1" applyFill="1" applyBorder="1" applyAlignment="1">
      <alignment horizontal="left" vertical="center"/>
    </xf>
    <xf numFmtId="0" fontId="5" fillId="5" borderId="4" xfId="0" applyFont="1" applyFill="1" applyBorder="1" applyAlignment="1">
      <alignment horizontal="left" vertical="center"/>
    </xf>
    <xf numFmtId="0" fontId="5" fillId="5" borderId="5" xfId="0" applyFont="1" applyFill="1" applyBorder="1" applyAlignment="1">
      <alignment horizontal="left" vertical="center"/>
    </xf>
    <xf numFmtId="0" fontId="3" fillId="6" borderId="6" xfId="0" applyFont="1" applyFill="1" applyBorder="1" applyAlignment="1">
      <alignment horizontal="center" vertical="center" wrapText="1"/>
    </xf>
    <xf numFmtId="0" fontId="3" fillId="6" borderId="7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 wrapText="1"/>
    </xf>
    <xf numFmtId="0" fontId="5" fillId="5" borderId="8" xfId="0" applyFont="1" applyFill="1" applyBorder="1" applyAlignment="1">
      <alignment horizontal="center" vertical="center" wrapText="1"/>
    </xf>
    <xf numFmtId="166" fontId="5" fillId="0" borderId="9" xfId="0" applyNumberFormat="1" applyFont="1" applyBorder="1" applyAlignment="1" applyProtection="1">
      <alignment horizontal="center" vertical="center"/>
      <protection locked="0"/>
    </xf>
    <xf numFmtId="0" fontId="5" fillId="5" borderId="10" xfId="0" applyFont="1" applyFill="1" applyBorder="1" applyAlignment="1">
      <alignment horizontal="center" vertical="center"/>
    </xf>
    <xf numFmtId="0" fontId="5" fillId="5" borderId="11" xfId="0" applyFont="1" applyFill="1" applyBorder="1" applyAlignment="1">
      <alignment horizontal="center" vertical="center"/>
    </xf>
    <xf numFmtId="0" fontId="5" fillId="5" borderId="12" xfId="0" applyFont="1" applyFill="1" applyBorder="1" applyAlignment="1">
      <alignment horizontal="center" vertical="center"/>
    </xf>
    <xf numFmtId="0" fontId="5" fillId="5" borderId="10" xfId="0" applyFont="1" applyFill="1" applyBorder="1" applyAlignment="1">
      <alignment horizontal="center" vertical="center" wrapText="1"/>
    </xf>
    <xf numFmtId="0" fontId="26" fillId="0" borderId="0" xfId="0" applyFont="1"/>
    <xf numFmtId="0" fontId="27" fillId="0" borderId="0" xfId="0" applyFont="1"/>
    <xf numFmtId="0" fontId="26" fillId="0" borderId="0" xfId="0" applyFont="1" applyAlignment="1">
      <alignment vertical="center"/>
    </xf>
    <xf numFmtId="0" fontId="13" fillId="0" borderId="0" xfId="0" applyFont="1"/>
    <xf numFmtId="10" fontId="25" fillId="0" borderId="0" xfId="0" applyNumberFormat="1" applyFont="1" applyAlignment="1">
      <alignment horizontal="center" vertical="center"/>
    </xf>
    <xf numFmtId="3" fontId="9" fillId="5" borderId="13" xfId="0" applyNumberFormat="1" applyFont="1" applyFill="1" applyBorder="1" applyAlignment="1">
      <alignment vertical="center"/>
    </xf>
    <xf numFmtId="0" fontId="5" fillId="7" borderId="2" xfId="0" applyFont="1" applyFill="1" applyBorder="1" applyAlignment="1">
      <alignment horizontal="center" vertical="center" wrapText="1"/>
    </xf>
    <xf numFmtId="166" fontId="5" fillId="0" borderId="14" xfId="0" applyNumberFormat="1" applyFont="1" applyBorder="1" applyAlignment="1" applyProtection="1">
      <alignment horizontal="center" vertical="center"/>
      <protection locked="0"/>
    </xf>
    <xf numFmtId="164" fontId="5" fillId="5" borderId="15" xfId="0" applyNumberFormat="1" applyFont="1" applyFill="1" applyBorder="1" applyAlignment="1">
      <alignment horizontal="center" vertical="center"/>
    </xf>
    <xf numFmtId="164" fontId="5" fillId="5" borderId="16" xfId="0" applyNumberFormat="1" applyFont="1" applyFill="1" applyBorder="1" applyAlignment="1">
      <alignment horizontal="center" vertical="center"/>
    </xf>
    <xf numFmtId="164" fontId="5" fillId="5" borderId="17" xfId="0" applyNumberFormat="1" applyFont="1" applyFill="1" applyBorder="1" applyAlignment="1">
      <alignment horizontal="center" vertical="center" wrapText="1"/>
    </xf>
    <xf numFmtId="164" fontId="5" fillId="7" borderId="15" xfId="0" applyNumberFormat="1" applyFont="1" applyFill="1" applyBorder="1" applyAlignment="1">
      <alignment horizontal="center" vertical="center" wrapText="1"/>
    </xf>
    <xf numFmtId="0" fontId="3" fillId="9" borderId="46" xfId="0" applyFont="1" applyFill="1" applyBorder="1" applyAlignment="1">
      <alignment horizontal="center" vertical="center" wrapText="1"/>
    </xf>
    <xf numFmtId="0" fontId="3" fillId="9" borderId="48" xfId="0" applyFont="1" applyFill="1" applyBorder="1" applyAlignment="1">
      <alignment horizontal="center" vertical="center" wrapText="1"/>
    </xf>
    <xf numFmtId="0" fontId="3" fillId="9" borderId="49" xfId="0" applyFont="1" applyFill="1" applyBorder="1" applyAlignment="1">
      <alignment horizontal="center" vertical="center" wrapText="1"/>
    </xf>
    <xf numFmtId="0" fontId="5" fillId="10" borderId="51" xfId="0" applyFont="1" applyFill="1" applyBorder="1" applyAlignment="1">
      <alignment horizontal="center" vertical="center" wrapText="1"/>
    </xf>
    <xf numFmtId="3" fontId="5" fillId="10" borderId="52" xfId="0" applyNumberFormat="1" applyFont="1" applyFill="1" applyBorder="1" applyAlignment="1">
      <alignment horizontal="center" vertical="center" wrapText="1"/>
    </xf>
    <xf numFmtId="0" fontId="34" fillId="10" borderId="52" xfId="0" applyFont="1" applyFill="1" applyBorder="1" applyAlignment="1">
      <alignment horizontal="center" vertical="center" wrapText="1"/>
    </xf>
    <xf numFmtId="0" fontId="5" fillId="10" borderId="52" xfId="0" applyFont="1" applyFill="1" applyBorder="1" applyAlignment="1">
      <alignment horizontal="center" vertical="center" wrapText="1"/>
    </xf>
    <xf numFmtId="0" fontId="5" fillId="10" borderId="54" xfId="0" applyFont="1" applyFill="1" applyBorder="1" applyAlignment="1">
      <alignment horizontal="center" vertical="center" wrapText="1"/>
    </xf>
    <xf numFmtId="3" fontId="5" fillId="10" borderId="55" xfId="0" applyNumberFormat="1" applyFont="1" applyFill="1" applyBorder="1" applyAlignment="1">
      <alignment horizontal="center" vertical="center" wrapText="1"/>
    </xf>
    <xf numFmtId="0" fontId="34" fillId="10" borderId="55" xfId="0" applyFont="1" applyFill="1" applyBorder="1" applyAlignment="1">
      <alignment horizontal="center" vertical="center" wrapText="1"/>
    </xf>
    <xf numFmtId="0" fontId="5" fillId="10" borderId="55" xfId="0" applyFont="1" applyFill="1" applyBorder="1" applyAlignment="1">
      <alignment horizontal="center" vertical="center" wrapText="1"/>
    </xf>
    <xf numFmtId="0" fontId="36" fillId="10" borderId="57" xfId="0" applyFont="1" applyFill="1" applyBorder="1" applyAlignment="1">
      <alignment horizontal="center" vertical="center" wrapText="1"/>
    </xf>
    <xf numFmtId="0" fontId="36" fillId="10" borderId="58" xfId="0" applyFont="1" applyFill="1" applyBorder="1" applyAlignment="1">
      <alignment horizontal="center" vertical="center" wrapText="1"/>
    </xf>
    <xf numFmtId="8" fontId="36" fillId="10" borderId="58" xfId="0" applyNumberFormat="1" applyFont="1" applyFill="1" applyBorder="1" applyAlignment="1">
      <alignment horizontal="center" vertical="center" wrapText="1"/>
    </xf>
    <xf numFmtId="8" fontId="36" fillId="10" borderId="59" xfId="0" applyNumberFormat="1" applyFont="1" applyFill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30" fillId="8" borderId="3" xfId="0" applyFont="1" applyFill="1" applyBorder="1" applyAlignment="1">
      <alignment horizontal="center" vertical="center" wrapText="1"/>
    </xf>
    <xf numFmtId="0" fontId="30" fillId="8" borderId="4" xfId="0" applyFont="1" applyFill="1" applyBorder="1" applyAlignment="1">
      <alignment horizontal="center" vertical="center" wrapText="1"/>
    </xf>
    <xf numFmtId="0" fontId="30" fillId="8" borderId="40" xfId="0" applyFont="1" applyFill="1" applyBorder="1" applyAlignment="1">
      <alignment horizontal="center" vertical="center" wrapText="1"/>
    </xf>
    <xf numFmtId="0" fontId="30" fillId="8" borderId="21" xfId="0" applyFont="1" applyFill="1" applyBorder="1" applyAlignment="1">
      <alignment horizontal="center" vertical="center" wrapText="1"/>
    </xf>
    <xf numFmtId="0" fontId="30" fillId="8" borderId="0" xfId="0" applyFont="1" applyFill="1" applyAlignment="1">
      <alignment horizontal="center" vertical="center" wrapText="1"/>
    </xf>
    <xf numFmtId="0" fontId="30" fillId="8" borderId="41" xfId="0" applyFont="1" applyFill="1" applyBorder="1" applyAlignment="1">
      <alignment horizontal="center" vertical="center" wrapText="1"/>
    </xf>
    <xf numFmtId="0" fontId="30" fillId="8" borderId="42" xfId="0" applyFont="1" applyFill="1" applyBorder="1" applyAlignment="1">
      <alignment horizontal="center" vertical="center" wrapText="1"/>
    </xf>
    <xf numFmtId="0" fontId="30" fillId="8" borderId="43" xfId="0" applyFont="1" applyFill="1" applyBorder="1" applyAlignment="1">
      <alignment horizontal="center" vertical="center" wrapText="1"/>
    </xf>
    <xf numFmtId="0" fontId="30" fillId="8" borderId="44" xfId="0" applyFont="1" applyFill="1" applyBorder="1" applyAlignment="1">
      <alignment horizontal="center" vertical="center" wrapText="1"/>
    </xf>
    <xf numFmtId="0" fontId="23" fillId="8" borderId="3" xfId="0" applyFont="1" applyFill="1" applyBorder="1" applyAlignment="1">
      <alignment horizontal="center" vertical="center" wrapText="1"/>
    </xf>
    <xf numFmtId="0" fontId="23" fillId="8" borderId="4" xfId="0" applyFont="1" applyFill="1" applyBorder="1" applyAlignment="1">
      <alignment horizontal="center" vertical="center" wrapText="1"/>
    </xf>
    <xf numFmtId="0" fontId="23" fillId="8" borderId="40" xfId="0" applyFont="1" applyFill="1" applyBorder="1" applyAlignment="1">
      <alignment horizontal="center" vertical="center" wrapText="1"/>
    </xf>
    <xf numFmtId="0" fontId="31" fillId="8" borderId="23" xfId="0" applyFont="1" applyFill="1" applyBorder="1" applyAlignment="1">
      <alignment horizontal="center" vertical="center" wrapText="1"/>
    </xf>
    <xf numFmtId="0" fontId="23" fillId="8" borderId="24" xfId="0" applyFont="1" applyFill="1" applyBorder="1" applyAlignment="1">
      <alignment horizontal="center" vertical="center" wrapText="1"/>
    </xf>
    <xf numFmtId="0" fontId="23" fillId="8" borderId="45" xfId="0" applyFont="1" applyFill="1" applyBorder="1" applyAlignment="1">
      <alignment horizontal="center" vertical="center" wrapText="1"/>
    </xf>
    <xf numFmtId="0" fontId="3" fillId="9" borderId="49" xfId="0" applyFont="1" applyFill="1" applyBorder="1" applyAlignment="1">
      <alignment horizontal="center" vertical="center" wrapText="1"/>
    </xf>
    <xf numFmtId="0" fontId="3" fillId="9" borderId="50" xfId="0" applyFont="1" applyFill="1" applyBorder="1" applyAlignment="1">
      <alignment horizontal="center" vertical="center" wrapText="1"/>
    </xf>
    <xf numFmtId="8" fontId="5" fillId="10" borderId="52" xfId="0" applyNumberFormat="1" applyFont="1" applyFill="1" applyBorder="1" applyAlignment="1">
      <alignment horizontal="center" vertical="center" wrapText="1"/>
    </xf>
    <xf numFmtId="8" fontId="5" fillId="10" borderId="53" xfId="0" applyNumberFormat="1" applyFont="1" applyFill="1" applyBorder="1" applyAlignment="1">
      <alignment horizontal="center" vertical="center" wrapText="1"/>
    </xf>
    <xf numFmtId="8" fontId="5" fillId="10" borderId="55" xfId="0" applyNumberFormat="1" applyFont="1" applyFill="1" applyBorder="1" applyAlignment="1">
      <alignment horizontal="center" vertical="center" wrapText="1"/>
    </xf>
    <xf numFmtId="8" fontId="5" fillId="10" borderId="56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/>
    </xf>
    <xf numFmtId="0" fontId="3" fillId="6" borderId="26" xfId="0" applyFont="1" applyFill="1" applyBorder="1" applyAlignment="1">
      <alignment horizontal="center" vertical="center" wrapText="1"/>
    </xf>
    <xf numFmtId="0" fontId="0" fillId="6" borderId="29" xfId="0" applyFill="1" applyBorder="1" applyAlignment="1">
      <alignment horizontal="center" vertical="center" wrapText="1"/>
    </xf>
    <xf numFmtId="0" fontId="3" fillId="0" borderId="30" xfId="0" applyFont="1" applyBorder="1" applyAlignment="1" applyProtection="1">
      <alignment horizontal="center" vertical="center"/>
      <protection locked="0"/>
    </xf>
    <xf numFmtId="0" fontId="3" fillId="0" borderId="27" xfId="0" applyFont="1" applyBorder="1" applyAlignment="1" applyProtection="1">
      <alignment horizontal="center" vertical="center"/>
      <protection locked="0"/>
    </xf>
    <xf numFmtId="0" fontId="3" fillId="0" borderId="28" xfId="0" applyFont="1" applyBorder="1" applyAlignment="1" applyProtection="1">
      <alignment horizontal="center" vertical="center"/>
      <protection locked="0"/>
    </xf>
    <xf numFmtId="0" fontId="28" fillId="0" borderId="0" xfId="0" applyFont="1" applyAlignment="1">
      <alignment horizontal="center"/>
    </xf>
    <xf numFmtId="0" fontId="5" fillId="5" borderId="21" xfId="0" applyFont="1" applyFill="1" applyBorder="1" applyAlignment="1">
      <alignment horizontal="left" vertical="center" wrapText="1"/>
    </xf>
    <xf numFmtId="0" fontId="5" fillId="5" borderId="0" xfId="0" applyFont="1" applyFill="1" applyAlignment="1">
      <alignment horizontal="left" vertical="center" wrapText="1"/>
    </xf>
    <xf numFmtId="0" fontId="5" fillId="5" borderId="22" xfId="0" applyFont="1" applyFill="1" applyBorder="1" applyAlignment="1">
      <alignment horizontal="left" vertical="center" wrapText="1"/>
    </xf>
    <xf numFmtId="0" fontId="5" fillId="5" borderId="23" xfId="0" applyFont="1" applyFill="1" applyBorder="1" applyAlignment="1">
      <alignment horizontal="left" vertical="center" wrapText="1"/>
    </xf>
    <xf numFmtId="0" fontId="5" fillId="5" borderId="24" xfId="0" applyFont="1" applyFill="1" applyBorder="1" applyAlignment="1">
      <alignment horizontal="left" vertical="center" wrapText="1"/>
    </xf>
    <xf numFmtId="0" fontId="5" fillId="5" borderId="25" xfId="0" applyFont="1" applyFill="1" applyBorder="1" applyAlignment="1">
      <alignment horizontal="left" vertical="center" wrapText="1"/>
    </xf>
    <xf numFmtId="0" fontId="2" fillId="5" borderId="26" xfId="0" applyFont="1" applyFill="1" applyBorder="1" applyAlignment="1">
      <alignment horizontal="left" vertical="center"/>
    </xf>
    <xf numFmtId="0" fontId="2" fillId="5" borderId="27" xfId="0" applyFont="1" applyFill="1" applyBorder="1" applyAlignment="1">
      <alignment horizontal="left" vertical="center"/>
    </xf>
    <xf numFmtId="0" fontId="2" fillId="5" borderId="28" xfId="0" applyFont="1" applyFill="1" applyBorder="1" applyAlignment="1">
      <alignment horizontal="left" vertical="center"/>
    </xf>
    <xf numFmtId="0" fontId="29" fillId="7" borderId="3" xfId="0" applyFont="1" applyFill="1" applyBorder="1" applyAlignment="1">
      <alignment horizontal="center" vertical="center" wrapText="1"/>
    </xf>
    <xf numFmtId="0" fontId="29" fillId="7" borderId="4" xfId="0" applyFont="1" applyFill="1" applyBorder="1" applyAlignment="1">
      <alignment horizontal="center" vertical="center" wrapText="1"/>
    </xf>
    <xf numFmtId="0" fontId="29" fillId="7" borderId="5" xfId="0" applyFont="1" applyFill="1" applyBorder="1" applyAlignment="1">
      <alignment horizontal="center" vertical="center" wrapText="1"/>
    </xf>
    <xf numFmtId="0" fontId="29" fillId="7" borderId="21" xfId="0" applyFont="1" applyFill="1" applyBorder="1" applyAlignment="1">
      <alignment horizontal="center" vertical="center" wrapText="1"/>
    </xf>
    <xf numFmtId="0" fontId="29" fillId="7" borderId="0" xfId="0" applyFont="1" applyFill="1" applyAlignment="1">
      <alignment horizontal="center" vertical="center" wrapText="1"/>
    </xf>
    <xf numFmtId="0" fontId="29" fillId="7" borderId="22" xfId="0" applyFont="1" applyFill="1" applyBorder="1" applyAlignment="1">
      <alignment horizontal="center" vertical="center" wrapText="1"/>
    </xf>
    <xf numFmtId="0" fontId="29" fillId="5" borderId="21" xfId="0" applyFont="1" applyFill="1" applyBorder="1" applyAlignment="1">
      <alignment horizontal="center" vertical="center"/>
    </xf>
    <xf numFmtId="0" fontId="29" fillId="5" borderId="0" xfId="0" applyFont="1" applyFill="1" applyAlignment="1">
      <alignment horizontal="center" vertical="center"/>
    </xf>
    <xf numFmtId="0" fontId="29" fillId="5" borderId="22" xfId="0" applyFont="1" applyFill="1" applyBorder="1" applyAlignment="1">
      <alignment horizontal="center" vertical="center"/>
    </xf>
    <xf numFmtId="0" fontId="29" fillId="5" borderId="23" xfId="0" applyFont="1" applyFill="1" applyBorder="1" applyAlignment="1">
      <alignment horizontal="center" vertical="center"/>
    </xf>
    <xf numFmtId="0" fontId="29" fillId="5" borderId="24" xfId="0" applyFont="1" applyFill="1" applyBorder="1" applyAlignment="1">
      <alignment horizontal="center" vertical="center"/>
    </xf>
    <xf numFmtId="0" fontId="29" fillId="5" borderId="25" xfId="0" applyFont="1" applyFill="1" applyBorder="1" applyAlignment="1">
      <alignment horizontal="center" vertical="center"/>
    </xf>
    <xf numFmtId="0" fontId="23" fillId="7" borderId="3" xfId="0" applyFont="1" applyFill="1" applyBorder="1" applyAlignment="1">
      <alignment horizontal="center" vertical="center" wrapText="1"/>
    </xf>
    <xf numFmtId="0" fontId="23" fillId="7" borderId="4" xfId="0" applyFont="1" applyFill="1" applyBorder="1" applyAlignment="1">
      <alignment horizontal="center" vertical="center" wrapText="1"/>
    </xf>
    <xf numFmtId="0" fontId="23" fillId="7" borderId="5" xfId="0" applyFont="1" applyFill="1" applyBorder="1" applyAlignment="1">
      <alignment horizontal="center" vertical="center" wrapText="1"/>
    </xf>
    <xf numFmtId="0" fontId="23" fillId="7" borderId="23" xfId="0" applyFont="1" applyFill="1" applyBorder="1" applyAlignment="1">
      <alignment horizontal="center" vertical="center" wrapText="1"/>
    </xf>
    <xf numFmtId="0" fontId="24" fillId="7" borderId="24" xfId="0" applyFont="1" applyFill="1" applyBorder="1" applyAlignment="1">
      <alignment horizontal="center" vertical="center" wrapText="1"/>
    </xf>
    <xf numFmtId="0" fontId="24" fillId="7" borderId="25" xfId="0" applyFont="1" applyFill="1" applyBorder="1" applyAlignment="1">
      <alignment horizontal="center" vertical="center" wrapText="1"/>
    </xf>
    <xf numFmtId="0" fontId="3" fillId="6" borderId="31" xfId="0" applyFont="1" applyFill="1" applyBorder="1" applyAlignment="1">
      <alignment horizontal="center" vertical="center"/>
    </xf>
    <xf numFmtId="0" fontId="3" fillId="6" borderId="32" xfId="0" applyFont="1" applyFill="1" applyBorder="1" applyAlignment="1">
      <alignment horizontal="center" vertical="center"/>
    </xf>
    <xf numFmtId="0" fontId="3" fillId="5" borderId="36" xfId="0" applyFont="1" applyFill="1" applyBorder="1" applyAlignment="1">
      <alignment horizontal="center" vertical="center" wrapText="1"/>
    </xf>
    <xf numFmtId="0" fontId="15" fillId="5" borderId="37" xfId="0" applyFont="1" applyFill="1" applyBorder="1" applyAlignment="1">
      <alignment horizontal="center" vertical="center" wrapText="1"/>
    </xf>
    <xf numFmtId="0" fontId="3" fillId="5" borderId="21" xfId="0" applyFont="1" applyFill="1" applyBorder="1" applyAlignment="1">
      <alignment horizontal="center" vertical="center" wrapText="1"/>
    </xf>
    <xf numFmtId="0" fontId="15" fillId="5" borderId="38" xfId="0" applyFont="1" applyFill="1" applyBorder="1" applyAlignment="1">
      <alignment horizontal="center" vertical="center" wrapText="1"/>
    </xf>
    <xf numFmtId="0" fontId="3" fillId="5" borderId="23" xfId="0" applyFont="1" applyFill="1" applyBorder="1" applyAlignment="1">
      <alignment horizontal="center" vertical="center" wrapText="1"/>
    </xf>
    <xf numFmtId="0" fontId="15" fillId="5" borderId="39" xfId="0" applyFont="1" applyFill="1" applyBorder="1" applyAlignment="1">
      <alignment horizontal="center" vertical="center" wrapText="1"/>
    </xf>
    <xf numFmtId="3" fontId="32" fillId="5" borderId="18" xfId="0" applyNumberFormat="1" applyFont="1" applyFill="1" applyBorder="1" applyAlignment="1">
      <alignment horizontal="center" vertical="center" wrapText="1"/>
    </xf>
    <xf numFmtId="3" fontId="32" fillId="5" borderId="19" xfId="0" applyNumberFormat="1" applyFont="1" applyFill="1" applyBorder="1" applyAlignment="1">
      <alignment horizontal="center" vertical="center" wrapText="1"/>
    </xf>
    <xf numFmtId="3" fontId="32" fillId="5" borderId="20" xfId="0" applyNumberFormat="1" applyFont="1" applyFill="1" applyBorder="1" applyAlignment="1">
      <alignment horizontal="center" vertical="center" wrapText="1"/>
    </xf>
    <xf numFmtId="0" fontId="3" fillId="5" borderId="18" xfId="0" applyFont="1" applyFill="1" applyBorder="1" applyAlignment="1">
      <alignment horizontal="center" vertical="center" wrapText="1"/>
    </xf>
    <xf numFmtId="0" fontId="3" fillId="5" borderId="19" xfId="0" applyFont="1" applyFill="1" applyBorder="1" applyAlignment="1">
      <alignment horizontal="center" vertical="center" wrapText="1"/>
    </xf>
    <xf numFmtId="0" fontId="3" fillId="5" borderId="20" xfId="0" applyFont="1" applyFill="1" applyBorder="1" applyAlignment="1">
      <alignment horizontal="center" vertical="center" wrapText="1"/>
    </xf>
    <xf numFmtId="164" fontId="3" fillId="5" borderId="33" xfId="0" applyNumberFormat="1" applyFont="1" applyFill="1" applyBorder="1" applyAlignment="1">
      <alignment horizontal="center" vertical="center" wrapText="1"/>
    </xf>
    <xf numFmtId="164" fontId="3" fillId="5" borderId="34" xfId="0" applyNumberFormat="1" applyFont="1" applyFill="1" applyBorder="1" applyAlignment="1">
      <alignment horizontal="center" vertical="center" wrapText="1"/>
    </xf>
    <xf numFmtId="164" fontId="3" fillId="5" borderId="35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81641</xdr:colOff>
      <xdr:row>0</xdr:row>
      <xdr:rowOff>36286</xdr:rowOff>
    </xdr:from>
    <xdr:to>
      <xdr:col>1</xdr:col>
      <xdr:colOff>2263</xdr:colOff>
      <xdr:row>4</xdr:row>
      <xdr:rowOff>64861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AFFD17D-148D-034A-2D04-32003F3195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641" y="36286"/>
          <a:ext cx="2273297" cy="681718"/>
        </a:xfrm>
        <a:prstGeom prst="rect">
          <a:avLst/>
        </a:prstGeom>
      </xdr:spPr>
    </xdr:pic>
    <xdr:clientData/>
  </xdr:twoCellAnchor>
  <xdr:twoCellAnchor editAs="oneCell">
    <xdr:from>
      <xdr:col>3</xdr:col>
      <xdr:colOff>1851931</xdr:colOff>
      <xdr:row>0</xdr:row>
      <xdr:rowOff>54882</xdr:rowOff>
    </xdr:from>
    <xdr:to>
      <xdr:col>5</xdr:col>
      <xdr:colOff>1030966</xdr:colOff>
      <xdr:row>4</xdr:row>
      <xdr:rowOff>121557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CB3330E-30C2-46EC-B03B-C460B27B9568}"/>
            </a:ext>
            <a:ext uri="{147F2762-F138-4A5C-976F-8EAC2B608ADB}">
              <a16:predDERef xmlns:a16="http://schemas.microsoft.com/office/drawing/2014/main" pred="{AAFFD17D-148D-034A-2D04-32003F3195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6574" y="54882"/>
          <a:ext cx="2435678" cy="7198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0</xdr:row>
      <xdr:rowOff>63500</xdr:rowOff>
    </xdr:from>
    <xdr:to>
      <xdr:col>3</xdr:col>
      <xdr:colOff>580134</xdr:colOff>
      <xdr:row>3</xdr:row>
      <xdr:rowOff>0</xdr:rowOff>
    </xdr:to>
    <xdr:pic>
      <xdr:nvPicPr>
        <xdr:cNvPr id="3" name="Imagen 2" descr="Sin título-1">
          <a:extLst>
            <a:ext uri="{FF2B5EF4-FFF2-40B4-BE49-F238E27FC236}">
              <a16:creationId xmlns:a16="http://schemas.microsoft.com/office/drawing/2014/main" id="{BC79B261-9B38-4C04-B20C-A73369D604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23850" y="63500"/>
          <a:ext cx="3364609" cy="1003300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63500</xdr:colOff>
      <xdr:row>0</xdr:row>
      <xdr:rowOff>63500</xdr:rowOff>
    </xdr:from>
    <xdr:to>
      <xdr:col>3</xdr:col>
      <xdr:colOff>663575</xdr:colOff>
      <xdr:row>3</xdr:row>
      <xdr:rowOff>47625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41EA5C33-A7F8-4B55-87B3-B6504E9E47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2100" y="63500"/>
          <a:ext cx="3482975" cy="1044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0</xdr:row>
      <xdr:rowOff>60325</xdr:rowOff>
    </xdr:from>
    <xdr:to>
      <xdr:col>3</xdr:col>
      <xdr:colOff>692150</xdr:colOff>
      <xdr:row>3</xdr:row>
      <xdr:rowOff>28575</xdr:rowOff>
    </xdr:to>
    <xdr:pic>
      <xdr:nvPicPr>
        <xdr:cNvPr id="1165" name="Imagen 1">
          <a:extLst>
            <a:ext uri="{FF2B5EF4-FFF2-40B4-BE49-F238E27FC236}">
              <a16:creationId xmlns:a16="http://schemas.microsoft.com/office/drawing/2014/main" id="{7534DBAC-C60C-E556-309A-46D0D9FDB5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60325"/>
          <a:ext cx="3473450" cy="103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E4A068-077D-4F35-91A1-1F9D6A1D2279}">
  <sheetPr>
    <pageSetUpPr fitToPage="1"/>
  </sheetPr>
  <dimension ref="A6:F22"/>
  <sheetViews>
    <sheetView zoomScale="60" zoomScaleNormal="60" workbookViewId="0">
      <selection activeCell="B22" sqref="B22:F22"/>
    </sheetView>
  </sheetViews>
  <sheetFormatPr baseColWidth="10" defaultColWidth="8.7265625" defaultRowHeight="12.5" x14ac:dyDescent="0.25"/>
  <cols>
    <col min="1" max="1" width="34.54296875" bestFit="1" customWidth="1"/>
    <col min="2" max="2" width="17.453125" customWidth="1"/>
    <col min="3" max="3" width="20" customWidth="1"/>
    <col min="4" max="4" width="27.54296875" customWidth="1"/>
    <col min="5" max="5" width="19" customWidth="1"/>
    <col min="6" max="6" width="16" customWidth="1"/>
  </cols>
  <sheetData>
    <row r="6" spans="1:6" ht="13" thickBot="1" x14ac:dyDescent="0.3"/>
    <row r="7" spans="1:6" ht="12.75" customHeight="1" thickTop="1" x14ac:dyDescent="0.25">
      <c r="A7" s="67" t="s">
        <v>0</v>
      </c>
      <c r="B7" s="68"/>
      <c r="C7" s="68"/>
      <c r="D7" s="68"/>
      <c r="E7" s="68"/>
      <c r="F7" s="69"/>
    </row>
    <row r="8" spans="1:6" ht="21" customHeight="1" x14ac:dyDescent="0.25">
      <c r="A8" s="70"/>
      <c r="B8" s="71"/>
      <c r="C8" s="71"/>
      <c r="D8" s="71"/>
      <c r="E8" s="71"/>
      <c r="F8" s="72"/>
    </row>
    <row r="9" spans="1:6" ht="12.75" customHeight="1" x14ac:dyDescent="0.25">
      <c r="A9" s="70"/>
      <c r="B9" s="71"/>
      <c r="C9" s="71"/>
      <c r="D9" s="71"/>
      <c r="E9" s="71"/>
      <c r="F9" s="72"/>
    </row>
    <row r="10" spans="1:6" ht="62.15" customHeight="1" x14ac:dyDescent="0.25">
      <c r="A10" s="73"/>
      <c r="B10" s="74"/>
      <c r="C10" s="74"/>
      <c r="D10" s="74"/>
      <c r="E10" s="74"/>
      <c r="F10" s="75"/>
    </row>
    <row r="11" spans="1:6" ht="25" customHeight="1" x14ac:dyDescent="0.25">
      <c r="A11" s="16"/>
      <c r="B11" s="16"/>
      <c r="C11" s="16"/>
      <c r="D11" s="16"/>
      <c r="E11" s="16"/>
      <c r="F11" s="16"/>
    </row>
    <row r="12" spans="1:6" ht="27" x14ac:dyDescent="0.25">
      <c r="A12" s="76" t="s">
        <v>1</v>
      </c>
      <c r="B12" s="77"/>
      <c r="C12" s="77"/>
      <c r="D12" s="77"/>
      <c r="E12" s="77"/>
      <c r="F12" s="78"/>
    </row>
    <row r="13" spans="1:6" ht="27" x14ac:dyDescent="0.25">
      <c r="A13" s="79" t="s">
        <v>2</v>
      </c>
      <c r="B13" s="80"/>
      <c r="C13" s="80"/>
      <c r="D13" s="80"/>
      <c r="E13" s="80"/>
      <c r="F13" s="81"/>
    </row>
    <row r="14" spans="1:6" ht="25" customHeight="1" thickTop="1" thickBot="1" x14ac:dyDescent="0.3">
      <c r="A14" s="9"/>
      <c r="B14" s="9"/>
      <c r="C14" s="9"/>
      <c r="D14" s="9"/>
      <c r="E14" s="9"/>
      <c r="F14" s="9"/>
    </row>
    <row r="15" spans="1:6" ht="106.5" customHeight="1" thickTop="1" x14ac:dyDescent="0.25">
      <c r="A15" s="51" t="s">
        <v>3</v>
      </c>
      <c r="B15" s="52" t="s">
        <v>4</v>
      </c>
      <c r="C15" s="52" t="s">
        <v>5</v>
      </c>
      <c r="D15" s="52" t="s">
        <v>6</v>
      </c>
      <c r="E15" s="82" t="s">
        <v>7</v>
      </c>
      <c r="F15" s="83"/>
    </row>
    <row r="16" spans="1:6" ht="57.65" customHeight="1" x14ac:dyDescent="0.25">
      <c r="A16" s="53" t="s">
        <v>8</v>
      </c>
      <c r="B16" s="54">
        <v>16737</v>
      </c>
      <c r="C16" s="55" t="s">
        <v>9</v>
      </c>
      <c r="D16" s="56" t="s">
        <v>10</v>
      </c>
      <c r="E16" s="84" t="str">
        <f>'MODELO OF. ECO. VNORD'!E30</f>
        <v/>
      </c>
      <c r="F16" s="85"/>
    </row>
    <row r="17" spans="1:6" ht="57.65" customHeight="1" x14ac:dyDescent="0.25">
      <c r="A17" s="53" t="s">
        <v>11</v>
      </c>
      <c r="B17" s="54">
        <v>16736</v>
      </c>
      <c r="C17" s="55" t="s">
        <v>12</v>
      </c>
      <c r="D17" s="56" t="s">
        <v>10</v>
      </c>
      <c r="E17" s="84" t="str">
        <f>'MODELO OF. ECO. VJSOROLLA'!E30</f>
        <v/>
      </c>
      <c r="F17" s="85"/>
    </row>
    <row r="18" spans="1:6" ht="57.65" customHeight="1" thickBot="1" x14ac:dyDescent="0.3">
      <c r="A18" s="57" t="s">
        <v>13</v>
      </c>
      <c r="B18" s="58">
        <v>24035</v>
      </c>
      <c r="C18" s="59" t="s">
        <v>14</v>
      </c>
      <c r="D18" s="60" t="s">
        <v>10</v>
      </c>
      <c r="E18" s="86" t="str">
        <f>'MODELO OF. ECO. MURCIA'!E30</f>
        <v/>
      </c>
      <c r="F18" s="87"/>
    </row>
    <row r="19" spans="1:6" ht="25.5" customHeight="1" thickTop="1" thickBot="1" x14ac:dyDescent="0.3">
      <c r="A19" s="9"/>
      <c r="B19" s="9"/>
      <c r="C19" s="9"/>
      <c r="D19" s="9"/>
      <c r="E19" s="9"/>
      <c r="F19" s="9"/>
    </row>
    <row r="20" spans="1:6" ht="93" customHeight="1" thickTop="1" thickBot="1" x14ac:dyDescent="0.3">
      <c r="A20" s="61" t="s">
        <v>15</v>
      </c>
      <c r="B20" s="62"/>
      <c r="C20" s="62"/>
      <c r="D20" s="62"/>
      <c r="E20" s="63" t="str">
        <f>IFERROR(E16+E17+E18,"")</f>
        <v/>
      </c>
      <c r="F20" s="64"/>
    </row>
    <row r="21" spans="1:6" ht="13.5" thickTop="1" thickBot="1" x14ac:dyDescent="0.3">
      <c r="A21" s="9"/>
      <c r="B21" s="9"/>
      <c r="C21" s="9"/>
      <c r="D21" s="9"/>
      <c r="E21" s="9"/>
      <c r="F21" s="9"/>
    </row>
    <row r="22" spans="1:6" ht="73.5" customHeight="1" thickTop="1" thickBot="1" x14ac:dyDescent="0.3">
      <c r="A22" s="50" t="s">
        <v>16</v>
      </c>
      <c r="B22" s="65" t="s">
        <v>17</v>
      </c>
      <c r="C22" s="65"/>
      <c r="D22" s="65"/>
      <c r="E22" s="65"/>
      <c r="F22" s="66"/>
    </row>
  </sheetData>
  <sheetProtection algorithmName="SHA-512" hashValue="Dxs+soAmgWiekr+GbreIxqFYJAgCniv8bdjR6ngKtFok5Xf2OmUKqju5JjiqJWmLo7RerlmrETnxwU483H7uYA==" saltValue="pS9BT1N1CGIsNWdVY4NAhA==" spinCount="100000" sheet="1" objects="1" scenarios="1"/>
  <mergeCells count="10">
    <mergeCell ref="A20:D20"/>
    <mergeCell ref="E20:F20"/>
    <mergeCell ref="B22:F22"/>
    <mergeCell ref="A7:F10"/>
    <mergeCell ref="A12:F12"/>
    <mergeCell ref="A13:F13"/>
    <mergeCell ref="E15:F15"/>
    <mergeCell ref="E16:F16"/>
    <mergeCell ref="E17:F17"/>
    <mergeCell ref="E18:F18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74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B1B372-76AA-4E9C-8C1A-FA0C7E960B02}">
  <sheetPr>
    <pageSetUpPr fitToPage="1"/>
  </sheetPr>
  <dimension ref="B1:P40"/>
  <sheetViews>
    <sheetView tabSelected="1" zoomScale="50" zoomScaleNormal="50" workbookViewId="0">
      <selection activeCell="D15" sqref="D15:D18"/>
    </sheetView>
  </sheetViews>
  <sheetFormatPr baseColWidth="10" defaultColWidth="8.7265625" defaultRowHeight="12.5" x14ac:dyDescent="0.25"/>
  <cols>
    <col min="1" max="1" width="3.26953125" customWidth="1"/>
    <col min="2" max="2" width="17" customWidth="1"/>
    <col min="3" max="3" width="24.1796875" customWidth="1"/>
    <col min="4" max="6" width="37.7265625" customWidth="1"/>
    <col min="7" max="7" width="35.7265625" customWidth="1"/>
    <col min="8" max="8" width="2.81640625" customWidth="1"/>
    <col min="9" max="9" width="11.453125" customWidth="1"/>
    <col min="10" max="10" width="11.453125" style="38" hidden="1" customWidth="1"/>
    <col min="11" max="11" width="13.7265625" hidden="1" customWidth="1"/>
    <col min="12" max="12" width="11.453125" hidden="1" customWidth="1"/>
    <col min="13" max="13" width="22.26953125" hidden="1" customWidth="1"/>
    <col min="14" max="14" width="20.453125" hidden="1" customWidth="1"/>
    <col min="15" max="256" width="11.453125" customWidth="1"/>
  </cols>
  <sheetData>
    <row r="1" spans="2:16" ht="27.75" customHeight="1" x14ac:dyDescent="0.25">
      <c r="B1" s="14"/>
      <c r="C1" s="14"/>
      <c r="D1" s="14"/>
      <c r="E1" s="14"/>
      <c r="F1" s="14"/>
      <c r="G1" s="14"/>
    </row>
    <row r="2" spans="2:16" ht="27.75" customHeight="1" x14ac:dyDescent="0.25">
      <c r="B2" s="14"/>
      <c r="C2" s="14"/>
      <c r="D2" s="14"/>
      <c r="E2" s="14"/>
      <c r="F2" s="14"/>
      <c r="G2" s="14"/>
    </row>
    <row r="3" spans="2:16" ht="27.75" customHeight="1" x14ac:dyDescent="0.25">
      <c r="B3" s="14"/>
      <c r="C3" s="14"/>
      <c r="D3" s="14"/>
      <c r="E3" s="14"/>
      <c r="F3" s="14"/>
      <c r="G3" s="14"/>
    </row>
    <row r="4" spans="2:16" ht="12.75" customHeight="1" x14ac:dyDescent="0.25">
      <c r="B4" s="14"/>
      <c r="C4" s="14"/>
      <c r="D4" s="14"/>
      <c r="E4" s="14"/>
      <c r="F4" s="14"/>
      <c r="G4" s="14"/>
    </row>
    <row r="5" spans="2:16" ht="12.75" customHeight="1" thickBot="1" x14ac:dyDescent="0.3">
      <c r="B5" s="24"/>
      <c r="C5" s="24"/>
      <c r="D5" s="24"/>
      <c r="E5" s="24"/>
      <c r="F5" s="24"/>
      <c r="G5" s="24"/>
      <c r="H5" s="25"/>
    </row>
    <row r="6" spans="2:16" ht="26.5" customHeight="1" thickTop="1" x14ac:dyDescent="0.25">
      <c r="B6" s="104" t="s">
        <v>18</v>
      </c>
      <c r="C6" s="105"/>
      <c r="D6" s="105"/>
      <c r="E6" s="105"/>
      <c r="F6" s="105"/>
      <c r="G6" s="106"/>
    </row>
    <row r="7" spans="2:16" ht="26.5" customHeight="1" x14ac:dyDescent="0.25">
      <c r="B7" s="107"/>
      <c r="C7" s="108"/>
      <c r="D7" s="108"/>
      <c r="E7" s="108"/>
      <c r="F7" s="108"/>
      <c r="G7" s="109"/>
    </row>
    <row r="8" spans="2:16" ht="26.5" customHeight="1" x14ac:dyDescent="0.25">
      <c r="B8" s="110" t="s">
        <v>19</v>
      </c>
      <c r="C8" s="111"/>
      <c r="D8" s="111"/>
      <c r="E8" s="111"/>
      <c r="F8" s="111"/>
      <c r="G8" s="112"/>
    </row>
    <row r="9" spans="2:16" ht="26.5" customHeight="1" thickBot="1" x14ac:dyDescent="0.3">
      <c r="B9" s="113"/>
      <c r="C9" s="114"/>
      <c r="D9" s="114"/>
      <c r="E9" s="114"/>
      <c r="F9" s="114"/>
      <c r="G9" s="115"/>
    </row>
    <row r="10" spans="2:16" ht="14.25" customHeight="1" thickTop="1" thickBot="1" x14ac:dyDescent="0.3">
      <c r="B10" s="16"/>
      <c r="C10" s="16"/>
      <c r="D10" s="16"/>
      <c r="E10" s="16"/>
      <c r="F10" s="16"/>
      <c r="G10" s="16"/>
    </row>
    <row r="11" spans="2:16" ht="37.5" customHeight="1" thickTop="1" x14ac:dyDescent="0.25">
      <c r="B11" s="116" t="s">
        <v>1</v>
      </c>
      <c r="C11" s="117"/>
      <c r="D11" s="117"/>
      <c r="E11" s="117"/>
      <c r="F11" s="117"/>
      <c r="G11" s="118"/>
    </row>
    <row r="12" spans="2:16" ht="37.5" customHeight="1" thickBot="1" x14ac:dyDescent="0.3">
      <c r="B12" s="119" t="s">
        <v>20</v>
      </c>
      <c r="C12" s="120"/>
      <c r="D12" s="120"/>
      <c r="E12" s="120"/>
      <c r="F12" s="120"/>
      <c r="G12" s="121"/>
    </row>
    <row r="13" spans="2:16" ht="13.5" customHeight="1" thickTop="1" thickBot="1" x14ac:dyDescent="0.3">
      <c r="B13" s="1"/>
      <c r="C13" s="1"/>
      <c r="D13" s="1"/>
      <c r="E13" s="1"/>
      <c r="F13" s="1"/>
      <c r="G13" s="1"/>
    </row>
    <row r="14" spans="2:16" ht="80.25" customHeight="1" thickTop="1" x14ac:dyDescent="0.25">
      <c r="B14" s="122" t="s">
        <v>21</v>
      </c>
      <c r="C14" s="123"/>
      <c r="D14" s="29" t="s">
        <v>22</v>
      </c>
      <c r="E14" s="29" t="s">
        <v>23</v>
      </c>
      <c r="F14" s="29" t="s">
        <v>6</v>
      </c>
      <c r="G14" s="30" t="s">
        <v>24</v>
      </c>
    </row>
    <row r="15" spans="2:16" ht="28.5" customHeight="1" x14ac:dyDescent="0.35">
      <c r="B15" s="124" t="s">
        <v>8</v>
      </c>
      <c r="C15" s="125"/>
      <c r="D15" s="130">
        <v>16737</v>
      </c>
      <c r="E15" s="130" t="s">
        <v>25</v>
      </c>
      <c r="F15" s="133" t="s">
        <v>10</v>
      </c>
      <c r="G15" s="136">
        <f>C30</f>
        <v>111514.25</v>
      </c>
      <c r="H15" s="2"/>
      <c r="I15" s="2"/>
      <c r="J15" s="39"/>
      <c r="K15" s="2"/>
      <c r="L15" s="2"/>
      <c r="M15" s="2"/>
      <c r="N15" s="2"/>
      <c r="O15" s="2"/>
      <c r="P15" s="2"/>
    </row>
    <row r="16" spans="2:16" ht="28.5" customHeight="1" x14ac:dyDescent="0.35">
      <c r="B16" s="126"/>
      <c r="C16" s="127"/>
      <c r="D16" s="131"/>
      <c r="E16" s="131"/>
      <c r="F16" s="134"/>
      <c r="G16" s="137"/>
      <c r="H16" s="2"/>
      <c r="I16" s="2"/>
      <c r="J16" s="39"/>
      <c r="K16" s="2"/>
      <c r="L16" s="2"/>
      <c r="M16" s="2"/>
      <c r="N16" s="2"/>
      <c r="O16" s="2"/>
      <c r="P16" s="2"/>
    </row>
    <row r="17" spans="2:16" ht="28.5" customHeight="1" x14ac:dyDescent="0.35">
      <c r="B17" s="126"/>
      <c r="C17" s="127"/>
      <c r="D17" s="131"/>
      <c r="E17" s="131"/>
      <c r="F17" s="134"/>
      <c r="G17" s="137"/>
      <c r="H17" s="2"/>
      <c r="I17" s="2"/>
      <c r="J17" s="39"/>
      <c r="K17" s="2"/>
      <c r="L17" s="2"/>
      <c r="M17" s="2"/>
      <c r="N17" s="2"/>
      <c r="O17" s="2"/>
      <c r="P17" s="2"/>
    </row>
    <row r="18" spans="2:16" ht="28.5" customHeight="1" x14ac:dyDescent="0.35">
      <c r="B18" s="128"/>
      <c r="C18" s="129"/>
      <c r="D18" s="132"/>
      <c r="E18" s="132"/>
      <c r="F18" s="135"/>
      <c r="G18" s="138"/>
      <c r="H18" s="2"/>
      <c r="I18" s="2"/>
      <c r="J18" s="39"/>
      <c r="K18" s="2"/>
      <c r="L18" s="2"/>
      <c r="M18" s="2"/>
      <c r="N18" s="2"/>
      <c r="O18" s="2"/>
      <c r="P18" s="2"/>
    </row>
    <row r="19" spans="2:16" ht="14.25" customHeight="1" thickTop="1" thickBot="1" x14ac:dyDescent="0.4">
      <c r="B19" s="3"/>
      <c r="C19" s="3"/>
      <c r="E19" s="5"/>
      <c r="F19" s="6"/>
      <c r="G19" s="7"/>
      <c r="H19" s="2"/>
      <c r="I19" s="2"/>
      <c r="J19" s="39"/>
      <c r="K19" s="2"/>
      <c r="L19" s="2"/>
      <c r="M19" s="2"/>
      <c r="N19" s="2"/>
      <c r="O19" s="2"/>
      <c r="P19" s="2"/>
    </row>
    <row r="20" spans="2:16" ht="85.5" customHeight="1" thickTop="1" thickBot="1" x14ac:dyDescent="0.4">
      <c r="B20" s="89" t="s">
        <v>16</v>
      </c>
      <c r="C20" s="90"/>
      <c r="D20" s="91"/>
      <c r="E20" s="92"/>
      <c r="F20" s="92"/>
      <c r="G20" s="93"/>
      <c r="M20" s="94" t="s">
        <v>26</v>
      </c>
      <c r="N20" s="94"/>
    </row>
    <row r="21" spans="2:16" ht="19.5" customHeight="1" thickTop="1" thickBot="1" x14ac:dyDescent="0.3">
      <c r="B21" s="8">
        <v>0.03</v>
      </c>
      <c r="C21" s="9"/>
      <c r="D21" s="15"/>
      <c r="E21" s="15"/>
      <c r="F21" s="15"/>
      <c r="G21" s="14"/>
      <c r="M21" s="20"/>
      <c r="N21" s="20"/>
    </row>
    <row r="22" spans="2:16" ht="111.75" customHeight="1" thickTop="1" thickBot="1" x14ac:dyDescent="0.3">
      <c r="B22" s="15"/>
      <c r="C22" s="37" t="s">
        <v>27</v>
      </c>
      <c r="D22" s="31" t="s">
        <v>28</v>
      </c>
      <c r="E22" s="44" t="s">
        <v>29</v>
      </c>
      <c r="F22" s="32" t="s">
        <v>30</v>
      </c>
      <c r="G22" s="4"/>
      <c r="K22" s="19"/>
      <c r="M22" s="21" t="s">
        <v>31</v>
      </c>
      <c r="N22" s="21" t="s">
        <v>32</v>
      </c>
    </row>
    <row r="23" spans="2:16" ht="61.9" customHeight="1" thickTop="1" thickBot="1" x14ac:dyDescent="0.3">
      <c r="B23" s="34" t="s">
        <v>33</v>
      </c>
      <c r="C23" s="46">
        <f>IF(M23&lt;&gt;"",ROUND(M23,2),"")</f>
        <v>15000</v>
      </c>
      <c r="D23" s="46">
        <v>300000</v>
      </c>
      <c r="E23" s="49" t="str">
        <f t="shared" ref="E23:E29" si="0">IF(F23&lt;&gt;"",ROUND(D23*J23,2),IF(F23="",""))</f>
        <v/>
      </c>
      <c r="F23" s="33"/>
      <c r="G23" s="18"/>
      <c r="J23" s="42">
        <f t="shared" ref="J23:J29" si="1">ROUND(F23,3)</f>
        <v>0</v>
      </c>
      <c r="K23" s="19"/>
      <c r="M23" s="23">
        <v>15000</v>
      </c>
      <c r="N23" s="22">
        <v>0.02</v>
      </c>
    </row>
    <row r="24" spans="2:16" ht="61.9" customHeight="1" thickBot="1" x14ac:dyDescent="0.3">
      <c r="B24" s="35" t="s">
        <v>34</v>
      </c>
      <c r="C24" s="46">
        <f t="shared" ref="C24:C29" si="2">IF(M24&lt;&gt;"",ROUND(M24,2),"")</f>
        <v>15300</v>
      </c>
      <c r="D24" s="46">
        <f t="shared" ref="D24:D28" si="3">ROUND(D23+D23*2%,2)</f>
        <v>306000</v>
      </c>
      <c r="E24" s="49" t="str">
        <f t="shared" si="0"/>
        <v/>
      </c>
      <c r="F24" s="33"/>
      <c r="G24" s="18"/>
      <c r="J24" s="42">
        <f t="shared" si="1"/>
        <v>0</v>
      </c>
      <c r="M24" s="23">
        <f t="shared" ref="M24:M28" si="4">+IF(M23&lt;&gt;"",M23*(1+$N$23),"")</f>
        <v>15300</v>
      </c>
    </row>
    <row r="25" spans="2:16" ht="61.9" customHeight="1" thickBot="1" x14ac:dyDescent="0.3">
      <c r="B25" s="35" t="s">
        <v>35</v>
      </c>
      <c r="C25" s="46">
        <f t="shared" si="2"/>
        <v>15606</v>
      </c>
      <c r="D25" s="46">
        <f t="shared" si="3"/>
        <v>312120</v>
      </c>
      <c r="E25" s="49" t="str">
        <f t="shared" si="0"/>
        <v/>
      </c>
      <c r="F25" s="33"/>
      <c r="G25" s="18"/>
      <c r="J25" s="42">
        <f t="shared" si="1"/>
        <v>0</v>
      </c>
      <c r="M25" s="23">
        <f t="shared" si="4"/>
        <v>15606</v>
      </c>
    </row>
    <row r="26" spans="2:16" ht="61.9" customHeight="1" thickBot="1" x14ac:dyDescent="0.3">
      <c r="B26" s="35" t="s">
        <v>36</v>
      </c>
      <c r="C26" s="46">
        <f t="shared" si="2"/>
        <v>15918.12</v>
      </c>
      <c r="D26" s="46">
        <f t="shared" si="3"/>
        <v>318362.40000000002</v>
      </c>
      <c r="E26" s="49" t="str">
        <f t="shared" si="0"/>
        <v/>
      </c>
      <c r="F26" s="33"/>
      <c r="G26" s="18"/>
      <c r="J26" s="42">
        <f t="shared" si="1"/>
        <v>0</v>
      </c>
      <c r="M26" s="23">
        <f t="shared" si="4"/>
        <v>15918.12</v>
      </c>
    </row>
    <row r="27" spans="2:16" ht="61.9" customHeight="1" thickBot="1" x14ac:dyDescent="0.3">
      <c r="B27" s="35" t="s">
        <v>37</v>
      </c>
      <c r="C27" s="46">
        <f t="shared" si="2"/>
        <v>16236.48</v>
      </c>
      <c r="D27" s="46">
        <f t="shared" si="3"/>
        <v>324729.65000000002</v>
      </c>
      <c r="E27" s="49" t="str">
        <f t="shared" si="0"/>
        <v/>
      </c>
      <c r="F27" s="33"/>
      <c r="G27" s="18"/>
      <c r="J27" s="42">
        <f t="shared" si="1"/>
        <v>0</v>
      </c>
      <c r="M27" s="23">
        <f t="shared" si="4"/>
        <v>16236.482400000001</v>
      </c>
    </row>
    <row r="28" spans="2:16" ht="61.9" customHeight="1" thickBot="1" x14ac:dyDescent="0.3">
      <c r="B28" s="35" t="s">
        <v>38</v>
      </c>
      <c r="C28" s="46">
        <f t="shared" si="2"/>
        <v>16561.21</v>
      </c>
      <c r="D28" s="46">
        <f t="shared" si="3"/>
        <v>331224.24</v>
      </c>
      <c r="E28" s="49" t="str">
        <f t="shared" si="0"/>
        <v/>
      </c>
      <c r="F28" s="45"/>
      <c r="G28" s="18"/>
      <c r="J28" s="42">
        <f t="shared" si="1"/>
        <v>0</v>
      </c>
      <c r="M28" s="23">
        <f t="shared" si="4"/>
        <v>16561.212048000001</v>
      </c>
    </row>
    <row r="29" spans="2:16" ht="61.9" customHeight="1" thickBot="1" x14ac:dyDescent="0.3">
      <c r="B29" s="35" t="s">
        <v>39</v>
      </c>
      <c r="C29" s="46">
        <f t="shared" si="2"/>
        <v>16892.439999999999</v>
      </c>
      <c r="D29" s="46">
        <f>ROUND(D28+D28*2%,2)</f>
        <v>337848.72</v>
      </c>
      <c r="E29" s="49" t="str">
        <f t="shared" si="0"/>
        <v/>
      </c>
      <c r="F29" s="45"/>
      <c r="G29" s="18"/>
      <c r="J29" s="42">
        <f t="shared" si="1"/>
        <v>0</v>
      </c>
      <c r="M29" s="23">
        <f>+IF(M28&lt;&gt;"",M28*(1+$N$23),"")</f>
        <v>16892.436288960002</v>
      </c>
    </row>
    <row r="30" spans="2:16" ht="63" customHeight="1" thickBot="1" x14ac:dyDescent="0.3">
      <c r="B30" s="36" t="s">
        <v>40</v>
      </c>
      <c r="C30" s="47">
        <f>SUM(C23:C29)</f>
        <v>111514.25</v>
      </c>
      <c r="D30" s="48">
        <f>SUM(D23:D29)</f>
        <v>2230285.0099999998</v>
      </c>
      <c r="E30" s="48" t="str">
        <f>IF(E23&lt;&gt;"",SUM(E23:E29),"")</f>
        <v/>
      </c>
      <c r="F30" s="43"/>
      <c r="G30" s="10"/>
      <c r="J30" s="41"/>
    </row>
    <row r="31" spans="2:16" ht="20.25" customHeight="1" thickTop="1" thickBot="1" x14ac:dyDescent="0.3">
      <c r="B31" s="15"/>
      <c r="C31" s="15"/>
      <c r="D31" s="11"/>
      <c r="E31" s="15"/>
      <c r="F31" s="15"/>
      <c r="G31" s="15"/>
    </row>
    <row r="32" spans="2:16" s="14" customFormat="1" ht="20" thickTop="1" x14ac:dyDescent="0.25">
      <c r="B32" s="26" t="s">
        <v>41</v>
      </c>
      <c r="C32" s="27"/>
      <c r="D32" s="27"/>
      <c r="E32" s="27"/>
      <c r="F32" s="27"/>
      <c r="G32" s="28"/>
      <c r="J32" s="40"/>
    </row>
    <row r="33" spans="2:10" s="14" customFormat="1" ht="31.5" customHeight="1" x14ac:dyDescent="0.25">
      <c r="B33" s="95" t="s">
        <v>42</v>
      </c>
      <c r="C33" s="96"/>
      <c r="D33" s="96"/>
      <c r="E33" s="96"/>
      <c r="F33" s="96"/>
      <c r="G33" s="97"/>
      <c r="J33" s="40"/>
    </row>
    <row r="34" spans="2:10" s="14" customFormat="1" ht="184" customHeight="1" thickBot="1" x14ac:dyDescent="0.3">
      <c r="B34" s="98" t="s">
        <v>43</v>
      </c>
      <c r="C34" s="99"/>
      <c r="D34" s="99"/>
      <c r="E34" s="99"/>
      <c r="F34" s="99"/>
      <c r="G34" s="100"/>
      <c r="J34" s="40"/>
    </row>
    <row r="35" spans="2:10" ht="20.25" customHeight="1" thickTop="1" thickBot="1" x14ac:dyDescent="0.3">
      <c r="B35" s="17"/>
      <c r="C35" s="17"/>
      <c r="D35" s="17"/>
      <c r="E35" s="17"/>
      <c r="F35" s="17"/>
      <c r="G35" s="17"/>
    </row>
    <row r="36" spans="2:10" ht="26.25" customHeight="1" thickTop="1" thickBot="1" x14ac:dyDescent="0.3">
      <c r="B36" s="101" t="s">
        <v>44</v>
      </c>
      <c r="C36" s="102"/>
      <c r="D36" s="102"/>
      <c r="E36" s="102"/>
      <c r="F36" s="102"/>
      <c r="G36" s="103"/>
    </row>
    <row r="37" spans="2:10" ht="20.25" customHeight="1" thickTop="1" x14ac:dyDescent="0.35">
      <c r="B37" s="12"/>
      <c r="C37" s="12"/>
      <c r="D37" s="12"/>
      <c r="E37" s="2"/>
      <c r="F37" s="2"/>
      <c r="G37" s="2"/>
    </row>
    <row r="38" spans="2:10" ht="7.5" customHeight="1" x14ac:dyDescent="0.25"/>
    <row r="39" spans="2:10" ht="15" customHeight="1" x14ac:dyDescent="0.3">
      <c r="B39" s="88"/>
      <c r="C39" s="88"/>
      <c r="D39" s="88"/>
      <c r="E39" s="88"/>
      <c r="F39" s="13"/>
      <c r="G39" s="13"/>
    </row>
    <row r="40" spans="2:10" ht="9" customHeight="1" x14ac:dyDescent="0.25"/>
  </sheetData>
  <sheetProtection algorithmName="SHA-512" hashValue="co+sBS6qPPZY54k9sfSyCJbakUmqrGxvhVD1yLrWt+ZPS01EwN6Qh/A9KSp9JQQdHrCYsg3SaC4NefQ0lTV9Eg==" saltValue="hRXbxnR/8vvEPkEu9DyMcg==" spinCount="100000" sheet="1" objects="1" scenarios="1"/>
  <mergeCells count="17">
    <mergeCell ref="B15:C18"/>
    <mergeCell ref="D15:D18"/>
    <mergeCell ref="E15:E18"/>
    <mergeCell ref="F15:F18"/>
    <mergeCell ref="G15:G18"/>
    <mergeCell ref="B6:G7"/>
    <mergeCell ref="B8:G9"/>
    <mergeCell ref="B11:G11"/>
    <mergeCell ref="B12:G12"/>
    <mergeCell ref="B14:C14"/>
    <mergeCell ref="B39:E39"/>
    <mergeCell ref="B20:C20"/>
    <mergeCell ref="D20:G20"/>
    <mergeCell ref="M20:N20"/>
    <mergeCell ref="B33:G33"/>
    <mergeCell ref="B34:G34"/>
    <mergeCell ref="B36:G36"/>
  </mergeCells>
  <conditionalFormatting sqref="G23:G29">
    <cfRule type="expression" dxfId="2" priority="1" stopIfTrue="1">
      <formula>F23=0</formula>
    </cfRule>
  </conditionalFormatting>
  <dataValidations count="2">
    <dataValidation type="custom" showInputMessage="1" showErrorMessage="1" errorTitle="DIFERENCIA % NO PERMITIDA" error="El usuario sólo puede introducir ciertos valores en esta celda. Ver observaciones (**)._x000a_CANCELAR E INTRODUCIR VALOR CORRECTO." promptTitle="Ver Observaciones " prompt="(**)" sqref="F24:F29" xr:uid="{75A5859A-FA7F-4F8D-A5B7-D9D1305CD2B5}">
      <formula1>AND(F24&gt;=F23,F24&lt;=(F23+0.02),F25&lt;=(F24+0.02),OR(F25&gt;=F24,F25=""))</formula1>
    </dataValidation>
    <dataValidation type="custom" operator="greaterThan" showInputMessage="1" showErrorMessage="1" errorTitle="% NO PERMITIDO" error="El usuario sólo puede introducir ciertos valores en esta celda. Ver observaciones (**)._x000a_CANCELAR E INTRODUCIR VALOR CORRECTO." promptTitle="% OFERTADO" prompt="Debe estar entre el 10% y 12%" sqref="F23" xr:uid="{3318C707-4153-445B-903A-DA8BC162329D}">
      <formula1>IF(F24="",AND(F23&gt;=0.1, F23&lt;=0.12),AND(F23&gt;=0.1, F23&lt;=0.12, F24&lt;=(F23+0.02),F24&gt;=F23))</formula1>
    </dataValidation>
  </dataValidations>
  <printOptions horizontalCentered="1"/>
  <pageMargins left="0.23622047244094491" right="0.23622047244094491" top="0.39370078740157483" bottom="0.39370078740157483" header="0.31496062992125984" footer="0.31496062992125984"/>
  <pageSetup paperSize="9" scale="48" fitToWidth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FC4D8-C064-47E1-AF59-9BC08E587FB4}">
  <sheetPr>
    <pageSetUpPr fitToPage="1"/>
  </sheetPr>
  <dimension ref="B1:P40"/>
  <sheetViews>
    <sheetView zoomScale="50" zoomScaleNormal="50" workbookViewId="0">
      <selection activeCell="D20" sqref="D20:G20"/>
    </sheetView>
  </sheetViews>
  <sheetFormatPr baseColWidth="10" defaultColWidth="8.7265625" defaultRowHeight="12.5" x14ac:dyDescent="0.25"/>
  <cols>
    <col min="1" max="1" width="3.26953125" customWidth="1"/>
    <col min="2" max="2" width="17" customWidth="1"/>
    <col min="3" max="3" width="24.1796875" customWidth="1"/>
    <col min="4" max="6" width="37.7265625" customWidth="1"/>
    <col min="7" max="7" width="35.7265625" customWidth="1"/>
    <col min="8" max="8" width="2.81640625" customWidth="1"/>
    <col min="9" max="9" width="11.453125" customWidth="1"/>
    <col min="10" max="10" width="11.453125" style="38" hidden="1" customWidth="1"/>
    <col min="11" max="11" width="13.7265625" hidden="1" customWidth="1"/>
    <col min="12" max="12" width="11.453125" hidden="1" customWidth="1"/>
    <col min="13" max="13" width="22.26953125" hidden="1" customWidth="1"/>
    <col min="14" max="14" width="20.453125" hidden="1" customWidth="1"/>
    <col min="15" max="256" width="11.453125" customWidth="1"/>
  </cols>
  <sheetData>
    <row r="1" spans="2:16" ht="27.75" customHeight="1" x14ac:dyDescent="0.25">
      <c r="B1" s="14"/>
      <c r="C1" s="14"/>
      <c r="D1" s="14"/>
      <c r="E1" s="14"/>
      <c r="F1" s="14"/>
      <c r="G1" s="14"/>
    </row>
    <row r="2" spans="2:16" ht="27.75" customHeight="1" x14ac:dyDescent="0.25">
      <c r="B2" s="14"/>
      <c r="C2" s="14"/>
      <c r="D2" s="14"/>
      <c r="E2" s="14"/>
      <c r="F2" s="14"/>
      <c r="G2" s="14"/>
    </row>
    <row r="3" spans="2:16" ht="27.75" customHeight="1" x14ac:dyDescent="0.25">
      <c r="B3" s="14"/>
      <c r="C3" s="14"/>
      <c r="D3" s="14"/>
      <c r="E3" s="14"/>
      <c r="F3" s="14"/>
      <c r="G3" s="14"/>
    </row>
    <row r="4" spans="2:16" ht="12.75" customHeight="1" x14ac:dyDescent="0.25">
      <c r="B4" s="14"/>
      <c r="C4" s="14"/>
      <c r="D4" s="14"/>
      <c r="E4" s="14"/>
      <c r="F4" s="14"/>
      <c r="G4" s="14"/>
    </row>
    <row r="5" spans="2:16" ht="12.75" customHeight="1" thickBot="1" x14ac:dyDescent="0.3">
      <c r="B5" s="24"/>
      <c r="C5" s="24"/>
      <c r="D5" s="24"/>
      <c r="E5" s="24"/>
      <c r="F5" s="24"/>
      <c r="G5" s="24"/>
      <c r="H5" s="25"/>
    </row>
    <row r="6" spans="2:16" ht="26.5" customHeight="1" thickTop="1" x14ac:dyDescent="0.25">
      <c r="B6" s="104" t="s">
        <v>18</v>
      </c>
      <c r="C6" s="105"/>
      <c r="D6" s="105"/>
      <c r="E6" s="105"/>
      <c r="F6" s="105"/>
      <c r="G6" s="106"/>
    </row>
    <row r="7" spans="2:16" ht="26.5" customHeight="1" x14ac:dyDescent="0.25">
      <c r="B7" s="107"/>
      <c r="C7" s="108"/>
      <c r="D7" s="108"/>
      <c r="E7" s="108"/>
      <c r="F7" s="108"/>
      <c r="G7" s="109"/>
    </row>
    <row r="8" spans="2:16" ht="26.5" customHeight="1" x14ac:dyDescent="0.25">
      <c r="B8" s="110" t="s">
        <v>19</v>
      </c>
      <c r="C8" s="111"/>
      <c r="D8" s="111"/>
      <c r="E8" s="111"/>
      <c r="F8" s="111"/>
      <c r="G8" s="112"/>
    </row>
    <row r="9" spans="2:16" ht="26.5" customHeight="1" thickBot="1" x14ac:dyDescent="0.3">
      <c r="B9" s="113"/>
      <c r="C9" s="114"/>
      <c r="D9" s="114"/>
      <c r="E9" s="114"/>
      <c r="F9" s="114"/>
      <c r="G9" s="115"/>
    </row>
    <row r="10" spans="2:16" ht="14.25" customHeight="1" thickTop="1" thickBot="1" x14ac:dyDescent="0.3">
      <c r="B10" s="16"/>
      <c r="C10" s="16"/>
      <c r="D10" s="16"/>
      <c r="E10" s="16"/>
      <c r="F10" s="16"/>
      <c r="G10" s="16"/>
    </row>
    <row r="11" spans="2:16" ht="37.5" customHeight="1" thickTop="1" x14ac:dyDescent="0.25">
      <c r="B11" s="116" t="s">
        <v>1</v>
      </c>
      <c r="C11" s="117"/>
      <c r="D11" s="117"/>
      <c r="E11" s="117"/>
      <c r="F11" s="117"/>
      <c r="G11" s="118"/>
    </row>
    <row r="12" spans="2:16" ht="37.5" customHeight="1" thickBot="1" x14ac:dyDescent="0.3">
      <c r="B12" s="119" t="s">
        <v>20</v>
      </c>
      <c r="C12" s="120"/>
      <c r="D12" s="120"/>
      <c r="E12" s="120"/>
      <c r="F12" s="120"/>
      <c r="G12" s="121"/>
    </row>
    <row r="13" spans="2:16" ht="13.5" customHeight="1" thickTop="1" thickBot="1" x14ac:dyDescent="0.3">
      <c r="B13" s="1"/>
      <c r="C13" s="1"/>
      <c r="D13" s="1"/>
      <c r="E13" s="1"/>
      <c r="F13" s="1"/>
      <c r="G13" s="1"/>
    </row>
    <row r="14" spans="2:16" ht="80.25" customHeight="1" thickTop="1" x14ac:dyDescent="0.25">
      <c r="B14" s="122" t="s">
        <v>21</v>
      </c>
      <c r="C14" s="123"/>
      <c r="D14" s="29" t="s">
        <v>22</v>
      </c>
      <c r="E14" s="29" t="s">
        <v>23</v>
      </c>
      <c r="F14" s="29" t="s">
        <v>6</v>
      </c>
      <c r="G14" s="30" t="s">
        <v>24</v>
      </c>
    </row>
    <row r="15" spans="2:16" ht="28.5" customHeight="1" x14ac:dyDescent="0.35">
      <c r="B15" s="124" t="s">
        <v>45</v>
      </c>
      <c r="C15" s="125"/>
      <c r="D15" s="130">
        <v>16736</v>
      </c>
      <c r="E15" s="130" t="s">
        <v>46</v>
      </c>
      <c r="F15" s="133" t="s">
        <v>10</v>
      </c>
      <c r="G15" s="136">
        <f>C30</f>
        <v>111514.25</v>
      </c>
      <c r="H15" s="2"/>
      <c r="I15" s="2"/>
      <c r="J15" s="39"/>
      <c r="K15" s="2"/>
      <c r="L15" s="2"/>
      <c r="M15" s="2"/>
      <c r="N15" s="2"/>
      <c r="O15" s="2"/>
      <c r="P15" s="2"/>
    </row>
    <row r="16" spans="2:16" ht="28.5" customHeight="1" x14ac:dyDescent="0.35">
      <c r="B16" s="126"/>
      <c r="C16" s="127"/>
      <c r="D16" s="131"/>
      <c r="E16" s="131"/>
      <c r="F16" s="134"/>
      <c r="G16" s="137"/>
      <c r="H16" s="2"/>
      <c r="I16" s="2"/>
      <c r="J16" s="39"/>
      <c r="K16" s="2"/>
      <c r="L16" s="2"/>
      <c r="M16" s="2"/>
      <c r="N16" s="2"/>
      <c r="O16" s="2"/>
      <c r="P16" s="2"/>
    </row>
    <row r="17" spans="2:16" ht="28.5" customHeight="1" x14ac:dyDescent="0.35">
      <c r="B17" s="126"/>
      <c r="C17" s="127"/>
      <c r="D17" s="131"/>
      <c r="E17" s="131"/>
      <c r="F17" s="134"/>
      <c r="G17" s="137"/>
      <c r="H17" s="2"/>
      <c r="I17" s="2"/>
      <c r="J17" s="39"/>
      <c r="K17" s="2"/>
      <c r="L17" s="2"/>
      <c r="M17" s="2"/>
      <c r="N17" s="2"/>
      <c r="O17" s="2"/>
      <c r="P17" s="2"/>
    </row>
    <row r="18" spans="2:16" ht="28.5" customHeight="1" x14ac:dyDescent="0.35">
      <c r="B18" s="128"/>
      <c r="C18" s="129"/>
      <c r="D18" s="132"/>
      <c r="E18" s="132"/>
      <c r="F18" s="135"/>
      <c r="G18" s="138"/>
      <c r="H18" s="2"/>
      <c r="I18" s="2"/>
      <c r="J18" s="39"/>
      <c r="K18" s="2"/>
      <c r="L18" s="2"/>
      <c r="M18" s="2"/>
      <c r="N18" s="2"/>
      <c r="O18" s="2"/>
      <c r="P18" s="2"/>
    </row>
    <row r="19" spans="2:16" ht="14.25" customHeight="1" thickTop="1" thickBot="1" x14ac:dyDescent="0.4">
      <c r="B19" s="3"/>
      <c r="C19" s="3"/>
      <c r="E19" s="5"/>
      <c r="F19" s="6"/>
      <c r="G19" s="7"/>
      <c r="H19" s="2"/>
      <c r="I19" s="2"/>
      <c r="J19" s="39"/>
      <c r="K19" s="2"/>
      <c r="L19" s="2"/>
      <c r="M19" s="2"/>
      <c r="N19" s="2"/>
      <c r="O19" s="2"/>
      <c r="P19" s="2"/>
    </row>
    <row r="20" spans="2:16" ht="85.5" customHeight="1" thickTop="1" thickBot="1" x14ac:dyDescent="0.4">
      <c r="B20" s="89" t="s">
        <v>16</v>
      </c>
      <c r="C20" s="90"/>
      <c r="D20" s="91"/>
      <c r="E20" s="92"/>
      <c r="F20" s="92"/>
      <c r="G20" s="93"/>
      <c r="M20" s="94" t="s">
        <v>26</v>
      </c>
      <c r="N20" s="94"/>
    </row>
    <row r="21" spans="2:16" ht="19.5" customHeight="1" thickTop="1" thickBot="1" x14ac:dyDescent="0.3">
      <c r="B21" s="8">
        <v>0.03</v>
      </c>
      <c r="C21" s="9"/>
      <c r="D21" s="15"/>
      <c r="E21" s="15"/>
      <c r="F21" s="15"/>
      <c r="G21" s="14"/>
      <c r="M21" s="20"/>
      <c r="N21" s="20"/>
    </row>
    <row r="22" spans="2:16" ht="111.75" customHeight="1" thickTop="1" thickBot="1" x14ac:dyDescent="0.3">
      <c r="B22" s="15"/>
      <c r="C22" s="37" t="s">
        <v>27</v>
      </c>
      <c r="D22" s="31" t="s">
        <v>47</v>
      </c>
      <c r="E22" s="44" t="s">
        <v>29</v>
      </c>
      <c r="F22" s="32" t="s">
        <v>30</v>
      </c>
      <c r="G22" s="4"/>
      <c r="K22" s="19"/>
      <c r="M22" s="21" t="s">
        <v>31</v>
      </c>
      <c r="N22" s="21" t="s">
        <v>32</v>
      </c>
    </row>
    <row r="23" spans="2:16" ht="61.9" customHeight="1" thickTop="1" thickBot="1" x14ac:dyDescent="0.3">
      <c r="B23" s="34" t="s">
        <v>33</v>
      </c>
      <c r="C23" s="46">
        <f>IF(M23&lt;&gt;"",ROUND(M23,2),"")</f>
        <v>15000</v>
      </c>
      <c r="D23" s="46">
        <v>300000</v>
      </c>
      <c r="E23" s="49" t="str">
        <f>IF(F23&lt;&gt;"",ROUND(D23*J23,2),IF(F23="",""))</f>
        <v/>
      </c>
      <c r="F23" s="33"/>
      <c r="G23" s="18"/>
      <c r="J23" s="42">
        <f>ROUND(F23,3)</f>
        <v>0</v>
      </c>
      <c r="K23" s="19"/>
      <c r="M23" s="23">
        <v>15000</v>
      </c>
      <c r="N23" s="22">
        <v>0.02</v>
      </c>
    </row>
    <row r="24" spans="2:16" ht="61.9" customHeight="1" thickBot="1" x14ac:dyDescent="0.3">
      <c r="B24" s="35" t="s">
        <v>34</v>
      </c>
      <c r="C24" s="46">
        <f t="shared" ref="C24:C29" si="0">IF(M24&lt;&gt;"",ROUND(M24,2),"")</f>
        <v>15300</v>
      </c>
      <c r="D24" s="46">
        <f t="shared" ref="D24:D28" si="1">ROUND(D23+D23*2%,2)</f>
        <v>306000</v>
      </c>
      <c r="E24" s="49" t="str">
        <f>IF(F24&lt;&gt;"",ROUND(D24*J24,2),IF(F24="",""))</f>
        <v/>
      </c>
      <c r="F24" s="33"/>
      <c r="G24" s="18"/>
      <c r="J24" s="42">
        <f>ROUND(F24,3)</f>
        <v>0</v>
      </c>
      <c r="M24" s="23">
        <f t="shared" ref="M24:M28" si="2">+IF(M23&lt;&gt;"",M23*(1+$N$23),"")</f>
        <v>15300</v>
      </c>
    </row>
    <row r="25" spans="2:16" ht="61.9" customHeight="1" thickBot="1" x14ac:dyDescent="0.3">
      <c r="B25" s="35" t="s">
        <v>35</v>
      </c>
      <c r="C25" s="46">
        <f t="shared" si="0"/>
        <v>15606</v>
      </c>
      <c r="D25" s="46">
        <f t="shared" si="1"/>
        <v>312120</v>
      </c>
      <c r="E25" s="49" t="str">
        <f t="shared" ref="E25:E29" si="3">IF(F25&lt;&gt;"",ROUND(D25*J25,2),IF(F25="",""))</f>
        <v/>
      </c>
      <c r="F25" s="33"/>
      <c r="G25" s="18"/>
      <c r="J25" s="42">
        <f t="shared" ref="J25:J29" si="4">ROUND(F25,3)</f>
        <v>0</v>
      </c>
      <c r="M25" s="23">
        <f t="shared" si="2"/>
        <v>15606</v>
      </c>
    </row>
    <row r="26" spans="2:16" ht="61.9" customHeight="1" thickBot="1" x14ac:dyDescent="0.3">
      <c r="B26" s="35" t="s">
        <v>36</v>
      </c>
      <c r="C26" s="46">
        <f t="shared" si="0"/>
        <v>15918.12</v>
      </c>
      <c r="D26" s="46">
        <f t="shared" si="1"/>
        <v>318362.40000000002</v>
      </c>
      <c r="E26" s="49" t="str">
        <f t="shared" si="3"/>
        <v/>
      </c>
      <c r="F26" s="33"/>
      <c r="G26" s="18"/>
      <c r="J26" s="42">
        <f t="shared" si="4"/>
        <v>0</v>
      </c>
      <c r="M26" s="23">
        <f t="shared" si="2"/>
        <v>15918.12</v>
      </c>
    </row>
    <row r="27" spans="2:16" ht="61.9" customHeight="1" thickBot="1" x14ac:dyDescent="0.3">
      <c r="B27" s="35" t="s">
        <v>37</v>
      </c>
      <c r="C27" s="46">
        <f t="shared" si="0"/>
        <v>16236.48</v>
      </c>
      <c r="D27" s="46">
        <f t="shared" si="1"/>
        <v>324729.65000000002</v>
      </c>
      <c r="E27" s="49" t="str">
        <f t="shared" si="3"/>
        <v/>
      </c>
      <c r="F27" s="33"/>
      <c r="G27" s="18"/>
      <c r="J27" s="42">
        <f t="shared" si="4"/>
        <v>0</v>
      </c>
      <c r="M27" s="23">
        <f t="shared" si="2"/>
        <v>16236.482400000001</v>
      </c>
    </row>
    <row r="28" spans="2:16" ht="61.9" customHeight="1" thickBot="1" x14ac:dyDescent="0.3">
      <c r="B28" s="35" t="s">
        <v>38</v>
      </c>
      <c r="C28" s="46">
        <f t="shared" si="0"/>
        <v>16561.21</v>
      </c>
      <c r="D28" s="46">
        <f t="shared" si="1"/>
        <v>331224.24</v>
      </c>
      <c r="E28" s="49" t="str">
        <f t="shared" si="3"/>
        <v/>
      </c>
      <c r="F28" s="45"/>
      <c r="G28" s="18"/>
      <c r="J28" s="42">
        <f t="shared" si="4"/>
        <v>0</v>
      </c>
      <c r="M28" s="23">
        <f t="shared" si="2"/>
        <v>16561.212048000001</v>
      </c>
    </row>
    <row r="29" spans="2:16" ht="61.9" customHeight="1" thickBot="1" x14ac:dyDescent="0.3">
      <c r="B29" s="35" t="s">
        <v>39</v>
      </c>
      <c r="C29" s="46">
        <f t="shared" si="0"/>
        <v>16892.439999999999</v>
      </c>
      <c r="D29" s="46">
        <f>ROUND(D28+D28*2%,2)</f>
        <v>337848.72</v>
      </c>
      <c r="E29" s="49" t="str">
        <f t="shared" si="3"/>
        <v/>
      </c>
      <c r="F29" s="45"/>
      <c r="G29" s="18"/>
      <c r="J29" s="42">
        <f t="shared" si="4"/>
        <v>0</v>
      </c>
      <c r="M29" s="23">
        <f>+IF(M28&lt;&gt;"",M28*(1+$N$23),"")</f>
        <v>16892.436288960002</v>
      </c>
    </row>
    <row r="30" spans="2:16" ht="63" customHeight="1" thickBot="1" x14ac:dyDescent="0.3">
      <c r="B30" s="36" t="s">
        <v>40</v>
      </c>
      <c r="C30" s="47">
        <f>SUM(C23:C29)</f>
        <v>111514.25</v>
      </c>
      <c r="D30" s="48">
        <f>SUM(D23:D29)</f>
        <v>2230285.0099999998</v>
      </c>
      <c r="E30" s="48" t="str">
        <f>IF(E23&lt;&gt;"",SUM(E23:E29),"")</f>
        <v/>
      </c>
      <c r="F30" s="43"/>
      <c r="G30" s="10"/>
      <c r="J30" s="41"/>
    </row>
    <row r="31" spans="2:16" ht="20.25" customHeight="1" thickTop="1" thickBot="1" x14ac:dyDescent="0.3">
      <c r="B31" s="15"/>
      <c r="C31" s="15"/>
      <c r="D31" s="11"/>
      <c r="E31" s="15"/>
      <c r="F31" s="15"/>
      <c r="G31" s="15"/>
    </row>
    <row r="32" spans="2:16" s="14" customFormat="1" ht="20" thickTop="1" x14ac:dyDescent="0.25">
      <c r="B32" s="26" t="s">
        <v>48</v>
      </c>
      <c r="C32" s="27"/>
      <c r="D32" s="27"/>
      <c r="E32" s="27"/>
      <c r="F32" s="27"/>
      <c r="G32" s="28"/>
      <c r="J32" s="40"/>
    </row>
    <row r="33" spans="2:10" s="14" customFormat="1" ht="31.5" customHeight="1" x14ac:dyDescent="0.25">
      <c r="B33" s="95" t="s">
        <v>42</v>
      </c>
      <c r="C33" s="96"/>
      <c r="D33" s="96"/>
      <c r="E33" s="96"/>
      <c r="F33" s="96"/>
      <c r="G33" s="97"/>
      <c r="J33" s="40"/>
    </row>
    <row r="34" spans="2:10" s="14" customFormat="1" ht="185.15" customHeight="1" thickBot="1" x14ac:dyDescent="0.3">
      <c r="B34" s="98" t="s">
        <v>43</v>
      </c>
      <c r="C34" s="99"/>
      <c r="D34" s="99"/>
      <c r="E34" s="99"/>
      <c r="F34" s="99"/>
      <c r="G34" s="100"/>
      <c r="J34" s="40"/>
    </row>
    <row r="35" spans="2:10" ht="20.25" customHeight="1" thickTop="1" thickBot="1" x14ac:dyDescent="0.3">
      <c r="B35" s="17"/>
      <c r="C35" s="17"/>
      <c r="D35" s="17"/>
      <c r="E35" s="17"/>
      <c r="F35" s="17"/>
      <c r="G35" s="17"/>
    </row>
    <row r="36" spans="2:10" ht="26.25" customHeight="1" thickTop="1" thickBot="1" x14ac:dyDescent="0.3">
      <c r="B36" s="101" t="s">
        <v>44</v>
      </c>
      <c r="C36" s="102"/>
      <c r="D36" s="102"/>
      <c r="E36" s="102"/>
      <c r="F36" s="102"/>
      <c r="G36" s="103"/>
    </row>
    <row r="37" spans="2:10" ht="20.25" customHeight="1" thickTop="1" x14ac:dyDescent="0.35">
      <c r="B37" s="12"/>
      <c r="C37" s="12"/>
      <c r="D37" s="12"/>
      <c r="E37" s="2"/>
      <c r="F37" s="2"/>
      <c r="G37" s="2"/>
    </row>
    <row r="38" spans="2:10" ht="7.5" customHeight="1" x14ac:dyDescent="0.25"/>
    <row r="39" spans="2:10" ht="15" customHeight="1" x14ac:dyDescent="0.3">
      <c r="B39" s="88"/>
      <c r="C39" s="88"/>
      <c r="D39" s="88"/>
      <c r="E39" s="88"/>
      <c r="F39" s="13"/>
      <c r="G39" s="13"/>
    </row>
    <row r="40" spans="2:10" ht="9" customHeight="1" x14ac:dyDescent="0.25"/>
  </sheetData>
  <sheetProtection algorithmName="SHA-512" hashValue="N3w50lgJ8kB0oC3J2LSQ/U5vTIwUS83i7Skq+bCIuyNsv5sRW5bd31gDM4WLyn9A01w7bMNk1Lfw7qsNTIcyvA==" saltValue="Cp9vhbYryvCDJyj02Pj96g==" spinCount="100000" sheet="1" objects="1" scenarios="1"/>
  <mergeCells count="17">
    <mergeCell ref="B15:C18"/>
    <mergeCell ref="D15:D18"/>
    <mergeCell ref="E15:E18"/>
    <mergeCell ref="F15:F18"/>
    <mergeCell ref="G15:G18"/>
    <mergeCell ref="B6:G7"/>
    <mergeCell ref="B8:G9"/>
    <mergeCell ref="B11:G11"/>
    <mergeCell ref="B12:G12"/>
    <mergeCell ref="B14:C14"/>
    <mergeCell ref="B39:E39"/>
    <mergeCell ref="B20:C20"/>
    <mergeCell ref="D20:G20"/>
    <mergeCell ref="M20:N20"/>
    <mergeCell ref="B33:G33"/>
    <mergeCell ref="B34:G34"/>
    <mergeCell ref="B36:G36"/>
  </mergeCells>
  <conditionalFormatting sqref="G23:G29">
    <cfRule type="expression" dxfId="1" priority="1" stopIfTrue="1">
      <formula>F23=0</formula>
    </cfRule>
  </conditionalFormatting>
  <dataValidations count="2">
    <dataValidation type="custom" showInputMessage="1" showErrorMessage="1" errorTitle="DIFERENCIA % NO PERMITIDA" error="El usuario sólo puede introducir ciertos valores en esta celda. Ver observaciones (**)._x000a_CANCELAR E INTRODUCIR VALOR CORRECTO." promptTitle="Ver Observaciones " prompt="(**)" sqref="F24:F29" xr:uid="{26573F8E-FD89-4981-A95F-2D3ECBB64650}">
      <formula1>AND(F24&gt;=F23,F24&lt;=(F23+0.02),F25&lt;=(F24+0.02),OR(F25&gt;=F24,F25=""))</formula1>
    </dataValidation>
    <dataValidation type="custom" operator="greaterThan" showInputMessage="1" showErrorMessage="1" errorTitle="% NO PERMITIDO" error="El usuario sólo puede introducir ciertos valores en esta celda. Ver observaciones (**)._x000a_CANCELAR E INTRODUCIR VALOR CORRECTO." promptTitle="% OFERTADO" prompt="Debe estar entre el 10% y el 12%" sqref="F23" xr:uid="{29D146DE-96D8-4823-AFF8-B70055CB0E50}">
      <formula1>IF(F24="",AND(F23&gt;=0.1, F23&lt;=0.12),AND(F23&gt;=0.1, F23&lt;=0.12, F24&lt;=(F23+0.02),F24&gt;=F23))</formula1>
    </dataValidation>
  </dataValidations>
  <printOptions horizontalCentered="1"/>
  <pageMargins left="0.23622047244094491" right="0.23622047244094491" top="0.39370078740157483" bottom="0.39370078740157483" header="0.31496062992125984" footer="0.31496062992125984"/>
  <pageSetup paperSize="9" scale="48" fitToWidth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P40"/>
  <sheetViews>
    <sheetView zoomScale="50" zoomScaleNormal="50" zoomScaleSheetLayoutView="65" workbookViewId="0">
      <selection activeCell="D20" sqref="D20:G20"/>
    </sheetView>
  </sheetViews>
  <sheetFormatPr baseColWidth="10" defaultColWidth="8.7265625" defaultRowHeight="12.5" x14ac:dyDescent="0.25"/>
  <cols>
    <col min="1" max="1" width="3.26953125" customWidth="1"/>
    <col min="2" max="2" width="17" customWidth="1"/>
    <col min="3" max="3" width="24.1796875" customWidth="1"/>
    <col min="4" max="6" width="37.7265625" customWidth="1"/>
    <col min="7" max="7" width="35.7265625" customWidth="1"/>
    <col min="8" max="8" width="2.81640625" customWidth="1"/>
    <col min="9" max="9" width="11.453125" customWidth="1"/>
    <col min="10" max="10" width="11.453125" style="38" hidden="1" customWidth="1"/>
    <col min="11" max="11" width="13.7265625" hidden="1" customWidth="1"/>
    <col min="12" max="12" width="11.453125" hidden="1" customWidth="1"/>
    <col min="13" max="13" width="22.26953125" hidden="1" customWidth="1"/>
    <col min="14" max="14" width="20.453125" hidden="1" customWidth="1"/>
    <col min="15" max="256" width="11.453125" customWidth="1"/>
  </cols>
  <sheetData>
    <row r="1" spans="2:16" ht="27.75" customHeight="1" x14ac:dyDescent="0.25">
      <c r="B1" s="14"/>
      <c r="C1" s="14"/>
      <c r="D1" s="14"/>
      <c r="E1" s="14"/>
      <c r="F1" s="14"/>
      <c r="G1" s="14"/>
    </row>
    <row r="2" spans="2:16" ht="27.75" customHeight="1" x14ac:dyDescent="0.25">
      <c r="B2" s="14"/>
      <c r="C2" s="14"/>
      <c r="D2" s="14"/>
      <c r="E2" s="14"/>
      <c r="F2" s="14"/>
      <c r="G2" s="14"/>
    </row>
    <row r="3" spans="2:16" ht="27.75" customHeight="1" x14ac:dyDescent="0.25">
      <c r="B3" s="14"/>
      <c r="C3" s="14"/>
      <c r="D3" s="14"/>
      <c r="E3" s="14"/>
      <c r="F3" s="14"/>
      <c r="G3" s="14"/>
    </row>
    <row r="4" spans="2:16" ht="12.75" customHeight="1" x14ac:dyDescent="0.25">
      <c r="B4" s="14"/>
      <c r="C4" s="14"/>
      <c r="D4" s="14"/>
      <c r="E4" s="14"/>
      <c r="F4" s="14"/>
      <c r="G4" s="14"/>
    </row>
    <row r="5" spans="2:16" ht="12.75" customHeight="1" thickBot="1" x14ac:dyDescent="0.3">
      <c r="B5" s="24"/>
      <c r="C5" s="24"/>
      <c r="D5" s="24"/>
      <c r="E5" s="24"/>
      <c r="F5" s="24"/>
      <c r="G5" s="24"/>
      <c r="H5" s="25"/>
    </row>
    <row r="6" spans="2:16" ht="26.5" customHeight="1" thickTop="1" x14ac:dyDescent="0.25">
      <c r="B6" s="104" t="s">
        <v>18</v>
      </c>
      <c r="C6" s="105"/>
      <c r="D6" s="105"/>
      <c r="E6" s="105"/>
      <c r="F6" s="105"/>
      <c r="G6" s="106"/>
    </row>
    <row r="7" spans="2:16" ht="26.5" customHeight="1" x14ac:dyDescent="0.25">
      <c r="B7" s="107"/>
      <c r="C7" s="108"/>
      <c r="D7" s="108"/>
      <c r="E7" s="108"/>
      <c r="F7" s="108"/>
      <c r="G7" s="109"/>
    </row>
    <row r="8" spans="2:16" ht="26.5" customHeight="1" x14ac:dyDescent="0.25">
      <c r="B8" s="110" t="s">
        <v>19</v>
      </c>
      <c r="C8" s="111"/>
      <c r="D8" s="111"/>
      <c r="E8" s="111"/>
      <c r="F8" s="111"/>
      <c r="G8" s="112"/>
    </row>
    <row r="9" spans="2:16" ht="26.5" customHeight="1" thickBot="1" x14ac:dyDescent="0.3">
      <c r="B9" s="113"/>
      <c r="C9" s="114"/>
      <c r="D9" s="114"/>
      <c r="E9" s="114"/>
      <c r="F9" s="114"/>
      <c r="G9" s="115"/>
    </row>
    <row r="10" spans="2:16" ht="14.25" customHeight="1" thickTop="1" thickBot="1" x14ac:dyDescent="0.3">
      <c r="B10" s="16"/>
      <c r="C10" s="16"/>
      <c r="D10" s="16"/>
      <c r="E10" s="16"/>
      <c r="F10" s="16"/>
      <c r="G10" s="16"/>
    </row>
    <row r="11" spans="2:16" ht="37.5" customHeight="1" thickTop="1" x14ac:dyDescent="0.25">
      <c r="B11" s="116" t="s">
        <v>1</v>
      </c>
      <c r="C11" s="117"/>
      <c r="D11" s="117"/>
      <c r="E11" s="117"/>
      <c r="F11" s="117"/>
      <c r="G11" s="118"/>
    </row>
    <row r="12" spans="2:16" ht="37.5" customHeight="1" thickBot="1" x14ac:dyDescent="0.3">
      <c r="B12" s="119" t="s">
        <v>20</v>
      </c>
      <c r="C12" s="120"/>
      <c r="D12" s="120"/>
      <c r="E12" s="120"/>
      <c r="F12" s="120"/>
      <c r="G12" s="121"/>
    </row>
    <row r="13" spans="2:16" ht="13.5" customHeight="1" thickTop="1" thickBot="1" x14ac:dyDescent="0.3">
      <c r="B13" s="1"/>
      <c r="C13" s="1"/>
      <c r="D13" s="1"/>
      <c r="E13" s="1"/>
      <c r="F13" s="1"/>
      <c r="G13" s="1"/>
    </row>
    <row r="14" spans="2:16" ht="80.25" customHeight="1" thickTop="1" x14ac:dyDescent="0.25">
      <c r="B14" s="122" t="s">
        <v>21</v>
      </c>
      <c r="C14" s="123"/>
      <c r="D14" s="29" t="s">
        <v>22</v>
      </c>
      <c r="E14" s="29" t="s">
        <v>23</v>
      </c>
      <c r="F14" s="29" t="s">
        <v>6</v>
      </c>
      <c r="G14" s="30" t="s">
        <v>24</v>
      </c>
    </row>
    <row r="15" spans="2:16" ht="28.5" customHeight="1" x14ac:dyDescent="0.35">
      <c r="B15" s="124" t="s">
        <v>13</v>
      </c>
      <c r="C15" s="125"/>
      <c r="D15" s="130">
        <v>24035</v>
      </c>
      <c r="E15" s="130" t="s">
        <v>49</v>
      </c>
      <c r="F15" s="133" t="s">
        <v>10</v>
      </c>
      <c r="G15" s="136">
        <f>C30</f>
        <v>23789.710000000003</v>
      </c>
      <c r="H15" s="2"/>
      <c r="I15" s="2"/>
      <c r="J15" s="39"/>
      <c r="K15" s="2"/>
      <c r="L15" s="2"/>
      <c r="M15" s="2"/>
      <c r="N15" s="2"/>
      <c r="O15" s="2"/>
      <c r="P15" s="2"/>
    </row>
    <row r="16" spans="2:16" ht="28.5" customHeight="1" x14ac:dyDescent="0.35">
      <c r="B16" s="126"/>
      <c r="C16" s="127"/>
      <c r="D16" s="131"/>
      <c r="E16" s="131"/>
      <c r="F16" s="134"/>
      <c r="G16" s="137"/>
      <c r="H16" s="2"/>
      <c r="I16" s="2"/>
      <c r="J16" s="39"/>
      <c r="K16" s="2"/>
      <c r="L16" s="2"/>
      <c r="M16" s="2"/>
      <c r="N16" s="2"/>
      <c r="O16" s="2"/>
      <c r="P16" s="2"/>
    </row>
    <row r="17" spans="2:16" ht="28.5" customHeight="1" x14ac:dyDescent="0.35">
      <c r="B17" s="126"/>
      <c r="C17" s="127"/>
      <c r="D17" s="131"/>
      <c r="E17" s="131"/>
      <c r="F17" s="134"/>
      <c r="G17" s="137"/>
      <c r="H17" s="2"/>
      <c r="I17" s="2"/>
      <c r="J17" s="39"/>
      <c r="K17" s="2"/>
      <c r="L17" s="2"/>
      <c r="M17" s="2"/>
      <c r="N17" s="2"/>
      <c r="O17" s="2"/>
      <c r="P17" s="2"/>
    </row>
    <row r="18" spans="2:16" ht="28.5" customHeight="1" x14ac:dyDescent="0.35">
      <c r="B18" s="128"/>
      <c r="C18" s="129"/>
      <c r="D18" s="132"/>
      <c r="E18" s="132"/>
      <c r="F18" s="135"/>
      <c r="G18" s="138"/>
      <c r="H18" s="2"/>
      <c r="I18" s="2"/>
      <c r="J18" s="39"/>
      <c r="K18" s="2"/>
      <c r="L18" s="2"/>
      <c r="M18" s="2"/>
      <c r="N18" s="2"/>
      <c r="O18" s="2"/>
      <c r="P18" s="2"/>
    </row>
    <row r="19" spans="2:16" ht="14.25" customHeight="1" thickTop="1" thickBot="1" x14ac:dyDescent="0.4">
      <c r="B19" s="3"/>
      <c r="C19" s="3"/>
      <c r="E19" s="5"/>
      <c r="F19" s="6"/>
      <c r="G19" s="7"/>
      <c r="H19" s="2"/>
      <c r="I19" s="2"/>
      <c r="J19" s="39"/>
      <c r="K19" s="2"/>
      <c r="L19" s="2"/>
      <c r="M19" s="2"/>
      <c r="N19" s="2"/>
      <c r="O19" s="2"/>
      <c r="P19" s="2"/>
    </row>
    <row r="20" spans="2:16" ht="85.5" customHeight="1" thickTop="1" thickBot="1" x14ac:dyDescent="0.4">
      <c r="B20" s="89" t="s">
        <v>16</v>
      </c>
      <c r="C20" s="90"/>
      <c r="D20" s="91"/>
      <c r="E20" s="92"/>
      <c r="F20" s="92"/>
      <c r="G20" s="93"/>
      <c r="M20" s="94" t="s">
        <v>26</v>
      </c>
      <c r="N20" s="94"/>
    </row>
    <row r="21" spans="2:16" ht="19.5" customHeight="1" thickTop="1" thickBot="1" x14ac:dyDescent="0.3">
      <c r="B21" s="8">
        <v>0.03</v>
      </c>
      <c r="C21" s="9"/>
      <c r="D21" s="15"/>
      <c r="E21" s="15"/>
      <c r="F21" s="15"/>
      <c r="G21" s="14"/>
      <c r="M21" s="20"/>
      <c r="N21" s="20"/>
    </row>
    <row r="22" spans="2:16" ht="111.75" customHeight="1" thickTop="1" thickBot="1" x14ac:dyDescent="0.3">
      <c r="B22" s="15"/>
      <c r="C22" s="37" t="s">
        <v>27</v>
      </c>
      <c r="D22" s="31" t="s">
        <v>47</v>
      </c>
      <c r="E22" s="44" t="s">
        <v>29</v>
      </c>
      <c r="F22" s="32" t="s">
        <v>30</v>
      </c>
      <c r="G22" s="4"/>
      <c r="K22" s="19"/>
      <c r="M22" s="21" t="s">
        <v>31</v>
      </c>
      <c r="N22" s="21" t="s">
        <v>32</v>
      </c>
    </row>
    <row r="23" spans="2:16" ht="61.9" customHeight="1" thickTop="1" thickBot="1" x14ac:dyDescent="0.3">
      <c r="B23" s="34" t="s">
        <v>33</v>
      </c>
      <c r="C23" s="46">
        <f>IF(M23&lt;&gt;"",ROUND(M23,2),"")</f>
        <v>3200</v>
      </c>
      <c r="D23" s="46">
        <v>100000</v>
      </c>
      <c r="E23" s="49" t="str">
        <f t="shared" ref="E23:E29" si="0">IF(F23&lt;&gt;"",ROUND(D23*J23,2),IF(F23="",""))</f>
        <v/>
      </c>
      <c r="F23" s="33"/>
      <c r="G23" s="18"/>
      <c r="J23" s="42">
        <f t="shared" ref="J23:J29" si="1">ROUND(F23,3)</f>
        <v>0</v>
      </c>
      <c r="K23" s="19"/>
      <c r="M23" s="23">
        <v>3200</v>
      </c>
      <c r="N23" s="22">
        <v>0.02</v>
      </c>
    </row>
    <row r="24" spans="2:16" ht="61.9" customHeight="1" thickBot="1" x14ac:dyDescent="0.3">
      <c r="B24" s="35" t="s">
        <v>34</v>
      </c>
      <c r="C24" s="46">
        <f t="shared" ref="C24:C29" si="2">IF(M24&lt;&gt;"",ROUND(M24,2),"")</f>
        <v>3264</v>
      </c>
      <c r="D24" s="46">
        <f t="shared" ref="D24:D28" si="3">ROUND(D23+D23*2%,2)</f>
        <v>102000</v>
      </c>
      <c r="E24" s="49" t="str">
        <f t="shared" si="0"/>
        <v/>
      </c>
      <c r="F24" s="33"/>
      <c r="G24" s="18"/>
      <c r="J24" s="42">
        <f t="shared" si="1"/>
        <v>0</v>
      </c>
      <c r="M24" s="23">
        <f t="shared" ref="M24:M28" si="4">+IF(M23&lt;&gt;"",M23*(1+$N$23),"")</f>
        <v>3264</v>
      </c>
    </row>
    <row r="25" spans="2:16" ht="61.9" customHeight="1" thickBot="1" x14ac:dyDescent="0.3">
      <c r="B25" s="35" t="s">
        <v>35</v>
      </c>
      <c r="C25" s="46">
        <f t="shared" si="2"/>
        <v>3329.28</v>
      </c>
      <c r="D25" s="46">
        <f t="shared" si="3"/>
        <v>104040</v>
      </c>
      <c r="E25" s="49" t="str">
        <f t="shared" si="0"/>
        <v/>
      </c>
      <c r="F25" s="33"/>
      <c r="G25" s="18"/>
      <c r="J25" s="42">
        <f t="shared" si="1"/>
        <v>0</v>
      </c>
      <c r="M25" s="23">
        <f t="shared" si="4"/>
        <v>3329.28</v>
      </c>
    </row>
    <row r="26" spans="2:16" ht="61.9" customHeight="1" thickBot="1" x14ac:dyDescent="0.3">
      <c r="B26" s="35" t="s">
        <v>36</v>
      </c>
      <c r="C26" s="46">
        <f t="shared" si="2"/>
        <v>3395.87</v>
      </c>
      <c r="D26" s="46">
        <f t="shared" si="3"/>
        <v>106120.8</v>
      </c>
      <c r="E26" s="49" t="str">
        <f t="shared" si="0"/>
        <v/>
      </c>
      <c r="F26" s="33"/>
      <c r="G26" s="18"/>
      <c r="J26" s="42">
        <f t="shared" si="1"/>
        <v>0</v>
      </c>
      <c r="M26" s="23">
        <f t="shared" si="4"/>
        <v>3395.8656000000001</v>
      </c>
    </row>
    <row r="27" spans="2:16" ht="61.9" customHeight="1" thickBot="1" x14ac:dyDescent="0.3">
      <c r="B27" s="35" t="s">
        <v>37</v>
      </c>
      <c r="C27" s="46">
        <f t="shared" si="2"/>
        <v>3463.78</v>
      </c>
      <c r="D27" s="46">
        <f t="shared" si="3"/>
        <v>108243.22</v>
      </c>
      <c r="E27" s="49" t="str">
        <f t="shared" si="0"/>
        <v/>
      </c>
      <c r="F27" s="33"/>
      <c r="G27" s="18"/>
      <c r="J27" s="42">
        <f t="shared" si="1"/>
        <v>0</v>
      </c>
      <c r="M27" s="23">
        <f t="shared" si="4"/>
        <v>3463.7829120000001</v>
      </c>
    </row>
    <row r="28" spans="2:16" ht="61.9" customHeight="1" thickBot="1" x14ac:dyDescent="0.3">
      <c r="B28" s="35" t="s">
        <v>38</v>
      </c>
      <c r="C28" s="46">
        <f t="shared" si="2"/>
        <v>3533.06</v>
      </c>
      <c r="D28" s="46">
        <f t="shared" si="3"/>
        <v>110408.08</v>
      </c>
      <c r="E28" s="49" t="str">
        <f t="shared" si="0"/>
        <v/>
      </c>
      <c r="F28" s="45"/>
      <c r="G28" s="18"/>
      <c r="J28" s="42">
        <f t="shared" si="1"/>
        <v>0</v>
      </c>
      <c r="M28" s="23">
        <f t="shared" si="4"/>
        <v>3533.0585702400003</v>
      </c>
    </row>
    <row r="29" spans="2:16" ht="61.9" customHeight="1" thickBot="1" x14ac:dyDescent="0.3">
      <c r="B29" s="35" t="s">
        <v>39</v>
      </c>
      <c r="C29" s="46">
        <f t="shared" si="2"/>
        <v>3603.72</v>
      </c>
      <c r="D29" s="46">
        <f>ROUND(D28+D28*2%,2)</f>
        <v>112616.24</v>
      </c>
      <c r="E29" s="49" t="str">
        <f t="shared" si="0"/>
        <v/>
      </c>
      <c r="F29" s="45"/>
      <c r="G29" s="18"/>
      <c r="J29" s="42">
        <f t="shared" si="1"/>
        <v>0</v>
      </c>
      <c r="M29" s="23">
        <f>+IF(M28&lt;&gt;"",M28*(1+$N$23),"")</f>
        <v>3603.7197416448003</v>
      </c>
    </row>
    <row r="30" spans="2:16" ht="63" customHeight="1" thickBot="1" x14ac:dyDescent="0.3">
      <c r="B30" s="36" t="s">
        <v>40</v>
      </c>
      <c r="C30" s="47">
        <f>SUM(C23:C29)</f>
        <v>23789.710000000003</v>
      </c>
      <c r="D30" s="48">
        <f>SUM(D23:D29)</f>
        <v>743428.34</v>
      </c>
      <c r="E30" s="48" t="str">
        <f>IF(E23&lt;&gt;"",SUM(E23:E29),"")</f>
        <v/>
      </c>
      <c r="F30" s="43"/>
      <c r="G30" s="10"/>
      <c r="J30" s="41"/>
    </row>
    <row r="31" spans="2:16" ht="20.25" customHeight="1" thickTop="1" thickBot="1" x14ac:dyDescent="0.3">
      <c r="B31" s="15"/>
      <c r="C31" s="15"/>
      <c r="D31" s="11"/>
      <c r="E31" s="15"/>
      <c r="F31" s="15"/>
      <c r="G31" s="15"/>
    </row>
    <row r="32" spans="2:16" s="14" customFormat="1" ht="20" thickTop="1" x14ac:dyDescent="0.25">
      <c r="B32" s="26" t="s">
        <v>48</v>
      </c>
      <c r="C32" s="27"/>
      <c r="D32" s="27"/>
      <c r="E32" s="27"/>
      <c r="F32" s="27"/>
      <c r="G32" s="28"/>
      <c r="J32" s="40"/>
    </row>
    <row r="33" spans="2:10" s="14" customFormat="1" ht="31.5" customHeight="1" x14ac:dyDescent="0.25">
      <c r="B33" s="95" t="s">
        <v>42</v>
      </c>
      <c r="C33" s="96"/>
      <c r="D33" s="96"/>
      <c r="E33" s="96"/>
      <c r="F33" s="96"/>
      <c r="G33" s="97"/>
      <c r="J33" s="40"/>
    </row>
    <row r="34" spans="2:10" s="14" customFormat="1" ht="183.65" customHeight="1" thickBot="1" x14ac:dyDescent="0.3">
      <c r="B34" s="98" t="s">
        <v>43</v>
      </c>
      <c r="C34" s="99"/>
      <c r="D34" s="99"/>
      <c r="E34" s="99"/>
      <c r="F34" s="99"/>
      <c r="G34" s="100"/>
      <c r="J34" s="40"/>
    </row>
    <row r="35" spans="2:10" ht="20.25" customHeight="1" thickTop="1" thickBot="1" x14ac:dyDescent="0.3">
      <c r="B35" s="17"/>
      <c r="C35" s="17"/>
      <c r="D35" s="17"/>
      <c r="E35" s="17"/>
      <c r="F35" s="17"/>
      <c r="G35" s="17"/>
    </row>
    <row r="36" spans="2:10" ht="26.25" customHeight="1" thickTop="1" thickBot="1" x14ac:dyDescent="0.3">
      <c r="B36" s="101" t="s">
        <v>44</v>
      </c>
      <c r="C36" s="102"/>
      <c r="D36" s="102"/>
      <c r="E36" s="102"/>
      <c r="F36" s="102"/>
      <c r="G36" s="103"/>
    </row>
    <row r="37" spans="2:10" ht="20.25" customHeight="1" thickTop="1" x14ac:dyDescent="0.35">
      <c r="B37" s="12"/>
      <c r="C37" s="12"/>
      <c r="D37" s="12"/>
      <c r="E37" s="2"/>
      <c r="F37" s="2"/>
      <c r="G37" s="2"/>
    </row>
    <row r="38" spans="2:10" ht="7.5" customHeight="1" x14ac:dyDescent="0.25"/>
    <row r="39" spans="2:10" ht="15" customHeight="1" x14ac:dyDescent="0.3">
      <c r="B39" s="88"/>
      <c r="C39" s="88"/>
      <c r="D39" s="88"/>
      <c r="E39" s="88"/>
      <c r="F39" s="13"/>
      <c r="G39" s="13"/>
    </row>
    <row r="40" spans="2:10" ht="9" customHeight="1" x14ac:dyDescent="0.25"/>
  </sheetData>
  <sheetProtection algorithmName="SHA-512" hashValue="yt8JGUsGtoyn4qA5rzKA+TdFw9ZqsLNW/toFg5c/21skWVVNyw8Ibn8/1Fj5bDq0TmTtOnu/l9zcsVNXPINDiQ==" saltValue="G5LNFQhJOpCUIiYEGg06eA==" spinCount="100000" sheet="1" objects="1" scenarios="1"/>
  <mergeCells count="17">
    <mergeCell ref="B12:G12"/>
    <mergeCell ref="M20:N20"/>
    <mergeCell ref="B6:G7"/>
    <mergeCell ref="B8:G9"/>
    <mergeCell ref="B11:G11"/>
    <mergeCell ref="B14:C14"/>
    <mergeCell ref="G15:G18"/>
    <mergeCell ref="B15:C18"/>
    <mergeCell ref="D15:D18"/>
    <mergeCell ref="E15:E18"/>
    <mergeCell ref="F15:F18"/>
    <mergeCell ref="B39:E39"/>
    <mergeCell ref="B33:G33"/>
    <mergeCell ref="B34:G34"/>
    <mergeCell ref="B36:G36"/>
    <mergeCell ref="B20:C20"/>
    <mergeCell ref="D20:G20"/>
  </mergeCells>
  <phoneticPr fontId="0" type="noConversion"/>
  <conditionalFormatting sqref="G23:G29">
    <cfRule type="expression" dxfId="0" priority="1" stopIfTrue="1">
      <formula>F23=0</formula>
    </cfRule>
  </conditionalFormatting>
  <dataValidations xWindow="897" yWindow="184" count="2">
    <dataValidation type="custom" operator="greaterThan" showInputMessage="1" showErrorMessage="1" errorTitle="% NO PERMITIDO" error="El usuario sólo puede introducir ciertos valores en esta celda. Ver observaciones (**)._x000a_CANCELAR E INTRODUCIR VALOR CORRECTO." promptTitle="% OFERTADO" prompt="Debe estar entre 5% y el 7%" sqref="F23" xr:uid="{00000000-0002-0000-0000-000000000000}">
      <formula1>IF(F24="", AND(F23&gt;=0.05, F23&lt;=0.07), AND(F23&gt;=0.05, F23&lt;=0.07, F24&gt;=F23, F24&lt;=0.12))</formula1>
    </dataValidation>
    <dataValidation type="custom" showInputMessage="1" showErrorMessage="1" errorTitle="DIFERENCIA % NO PERMITIDA" error="El usuario sólo puede introducir ciertos valores en esta celda. Ver observaciones (**)._x000a_CANCELAR E INTRODUCIR VALOR CORRECTO." promptTitle="Ver Observaciones " prompt="(**)" sqref="F24:F29" xr:uid="{00000000-0002-0000-0000-000001000000}">
      <formula1>AND(F24&gt;=F23,F24&lt;=(F23+0.02),F25&lt;=(F24+0.02),OR(F25&gt;=F24,F25=""))</formula1>
    </dataValidation>
  </dataValidations>
  <printOptions horizontalCentered="1"/>
  <pageMargins left="0.23622047244094491" right="0.23622047244094491" top="0.39370078740157483" bottom="0.39370078740157483" header="0.51181102362204722" footer="0.51181102362204722"/>
  <pageSetup paperSize="9" scale="48" fitToWidth="0" orientation="portrait" r:id="rId1"/>
  <headerFooter alignWithMargins="0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bb039a3-851f-495c-8027-a11ffc39c092">
      <Terms xmlns="http://schemas.microsoft.com/office/infopath/2007/PartnerControls"/>
    </lcf76f155ced4ddcb4097134ff3c332f>
    <TaxCatchAll xmlns="ebd7ab46-6e6f-4238-92b6-c79517a78544" xsi:nil="true"/>
    <_Flow_SignoffStatus xmlns="7bb039a3-851f-495c-8027-a11ffc39c092" xsi:nil="true"/>
    <Estaci_x00f3_n xmlns="7bb039a3-851f-495c-8027-a11ffc39c092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20AFFB9ABB32147A2209645DEF5B460" ma:contentTypeVersion="19" ma:contentTypeDescription="Crear nuevo documento." ma:contentTypeScope="" ma:versionID="504a8ab919227eea3d85c81e0d37d95a">
  <xsd:schema xmlns:xsd="http://www.w3.org/2001/XMLSchema" xmlns:xs="http://www.w3.org/2001/XMLSchema" xmlns:p="http://schemas.microsoft.com/office/2006/metadata/properties" xmlns:ns2="7bb039a3-851f-495c-8027-a11ffc39c092" xmlns:ns3="ebd7ab46-6e6f-4238-92b6-c79517a78544" targetNamespace="http://schemas.microsoft.com/office/2006/metadata/properties" ma:root="true" ma:fieldsID="3fb7c1c5d7c465d82ff147618586250d" ns2:_="" ns3:_="">
    <xsd:import namespace="7bb039a3-851f-495c-8027-a11ffc39c092"/>
    <xsd:import namespace="ebd7ab46-6e6f-4238-92b6-c79517a7854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Location" minOccurs="0"/>
                <xsd:element ref="ns2:Estaci_x00f3_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b039a3-851f-495c-8027-a11ffc39c09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c5f77948-cb74-4db9-9d42-99e13121e59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Estaci_x00f3_n" ma:index="23" nillable="true" ma:displayName="Estación" ma:format="Dropdown" ma:internalName="Estaci_x00f3_n">
      <xsd:simpleType>
        <xsd:restriction base="dms:Text">
          <xsd:maxLength value="255"/>
        </xsd:restriction>
      </xsd:simpleType>
    </xsd:element>
    <xsd:element name="_Flow_SignoffStatus" ma:index="24" nillable="true" ma:displayName="Estado de aprobación" ma:internalName="_x0024_Resources_x003a_core_x002c_Signoff_Status">
      <xsd:simpleType>
        <xsd:restriction base="dms:Text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d7ab46-6e6f-4238-92b6-c79517a78544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1a16bf72-1241-4cd7-a787-5ba6f8278ea4}" ma:internalName="TaxCatchAll" ma:showField="CatchAllData" ma:web="ebd7ab46-6e6f-4238-92b6-c79517a7854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95B8607-997C-4BE9-8699-F0E918F79D66}">
  <ds:schemaRefs>
    <ds:schemaRef ds:uri="http://schemas.microsoft.com/office/2006/metadata/properties"/>
    <ds:schemaRef ds:uri="http://schemas.microsoft.com/office/infopath/2007/PartnerControls"/>
    <ds:schemaRef ds:uri="7bb039a3-851f-495c-8027-a11ffc39c092"/>
    <ds:schemaRef ds:uri="ebd7ab46-6e6f-4238-92b6-c79517a78544"/>
  </ds:schemaRefs>
</ds:datastoreItem>
</file>

<file path=customXml/itemProps2.xml><?xml version="1.0" encoding="utf-8"?>
<ds:datastoreItem xmlns:ds="http://schemas.openxmlformats.org/officeDocument/2006/customXml" ds:itemID="{4E3B8DA9-051F-4086-B867-737FEB40A29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1CB05E3-F40D-4762-BDE0-E3B0B778390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bb039a3-851f-495c-8027-a11ffc39c092"/>
    <ds:schemaRef ds:uri="ebd7ab46-6e6f-4238-92b6-c79517a7854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88f5f728-c49b-4548-9afd-858fc1d8e733}" enabled="1" method="Privileged" siteId="{f752ca51-e762-497a-939c-e7b7813268af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RESUMEN  OF. ECO</vt:lpstr>
      <vt:lpstr>MODELO OF. ECO. VNORD</vt:lpstr>
      <vt:lpstr>MODELO OF. ECO. VJSOROLLA</vt:lpstr>
      <vt:lpstr>MODELO OF. ECO. MURCIA</vt:lpstr>
    </vt:vector>
  </TitlesOfParts>
  <Manager/>
  <Company>Adif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VALC_JESUSS</dc:creator>
  <cp:keywords/>
  <dc:description/>
  <cp:lastModifiedBy>JESUS ANGEL SEBASTIAN GARCIA</cp:lastModifiedBy>
  <cp:revision/>
  <dcterms:created xsi:type="dcterms:W3CDTF">2015-01-28T12:09:58Z</dcterms:created>
  <dcterms:modified xsi:type="dcterms:W3CDTF">2026-05-04T06:45:40Z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cf76f155ced4ddcb4097134ff3c332f">
    <vt:lpwstr/>
  </property>
  <property fmtid="{D5CDD505-2E9C-101B-9397-08002B2CF9AE}" pid="3" name="TaxCatchAll">
    <vt:lpwstr/>
  </property>
  <property fmtid="{D5CDD505-2E9C-101B-9397-08002B2CF9AE}" pid="4" name="MediaServiceImageTags">
    <vt:lpwstr/>
  </property>
  <property fmtid="{D5CDD505-2E9C-101B-9397-08002B2CF9AE}" pid="5" name="ContentTypeId">
    <vt:lpwstr>0x010100120AFFB9ABB32147A2209645DEF5B460</vt:lpwstr>
  </property>
</Properties>
</file>